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 defaultThemeVersion="124226"/>
  <bookViews>
    <workbookView xWindow="-60" yWindow="-60" windowWidth="15480" windowHeight="11640" firstSheet="2" activeTab="6"/>
  </bookViews>
  <sheets>
    <sheet name="Mindanao_Act Prdn Last Week" sheetId="1" state="hidden" r:id="rId1"/>
    <sheet name="GSC_Actual Production" sheetId="2" state="hidden" r:id="rId2"/>
    <sheet name="Jul 25-31" sheetId="53" r:id="rId3"/>
    <sheet name="Jul 18-24" sheetId="52" r:id="rId4"/>
    <sheet name="Jul 11-17" sheetId="51" r:id="rId5"/>
    <sheet name="Jul 4-10" sheetId="50" r:id="rId6"/>
    <sheet name="Jun 27 - Jul 3" sheetId="54" r:id="rId7"/>
    <sheet name="Mar 14-20" sheetId="39" state="hidden" r:id="rId8"/>
    <sheet name="Mar 7-13" sheetId="38" state="hidden" r:id="rId9"/>
    <sheet name="Feb 28 to Mar 6" sheetId="37" state="hidden" r:id="rId10"/>
    <sheet name="DVO2_Actual Production" sheetId="4" state="hidden" r:id="rId11"/>
  </sheets>
  <externalReferences>
    <externalReference r:id="rId12"/>
  </externalReferences>
  <definedNames>
    <definedName name="cddf" localSheetId="4">#REF!</definedName>
    <definedName name="cddf" localSheetId="3">#REF!</definedName>
    <definedName name="cddf" localSheetId="2">#REF!</definedName>
    <definedName name="cddf" localSheetId="5">#REF!</definedName>
    <definedName name="cddf" localSheetId="6">#REF!</definedName>
    <definedName name="cddf">#REF!</definedName>
    <definedName name="dad" localSheetId="9">#REF!</definedName>
    <definedName name="dad" localSheetId="4">#REF!</definedName>
    <definedName name="dad" localSheetId="3">#REF!</definedName>
    <definedName name="dad" localSheetId="2">#REF!</definedName>
    <definedName name="dad" localSheetId="5">#REF!</definedName>
    <definedName name="dad" localSheetId="6">#REF!</definedName>
    <definedName name="dad" localSheetId="7">#REF!</definedName>
    <definedName name="dad" localSheetId="8">#REF!</definedName>
    <definedName name="dad">#REF!</definedName>
    <definedName name="dadad" localSheetId="9">#REF!</definedName>
    <definedName name="dadad" localSheetId="4">#REF!</definedName>
    <definedName name="dadad" localSheetId="3">#REF!</definedName>
    <definedName name="dadad" localSheetId="2">#REF!</definedName>
    <definedName name="dadad" localSheetId="5">#REF!</definedName>
    <definedName name="dadad" localSheetId="6">#REF!</definedName>
    <definedName name="dadad" localSheetId="7">#REF!</definedName>
    <definedName name="dadad" localSheetId="8">#REF!</definedName>
    <definedName name="dadad">#REF!</definedName>
    <definedName name="dddqda" localSheetId="9">#REF!</definedName>
    <definedName name="dddqda" localSheetId="4">#REF!</definedName>
    <definedName name="dddqda" localSheetId="3">#REF!</definedName>
    <definedName name="dddqda" localSheetId="2">#REF!</definedName>
    <definedName name="dddqda" localSheetId="5">#REF!</definedName>
    <definedName name="dddqda" localSheetId="6">#REF!</definedName>
    <definedName name="dddqda" localSheetId="7">#REF!</definedName>
    <definedName name="dddqda" localSheetId="8">#REF!</definedName>
    <definedName name="dddqda">#REF!</definedName>
    <definedName name="DF_GRID_1" localSheetId="10">#REF!</definedName>
    <definedName name="DF_GRID_1" localSheetId="9">#REF!</definedName>
    <definedName name="DF_GRID_1" localSheetId="1">#REF!</definedName>
    <definedName name="DF_GRID_1" localSheetId="4">#REF!</definedName>
    <definedName name="DF_GRID_1" localSheetId="3">#REF!</definedName>
    <definedName name="DF_GRID_1" localSheetId="2">#REF!</definedName>
    <definedName name="DF_GRID_1" localSheetId="5">#REF!</definedName>
    <definedName name="DF_GRID_1" localSheetId="6">#REF!</definedName>
    <definedName name="DF_GRID_1" localSheetId="7">#REF!</definedName>
    <definedName name="DF_GRID_1" localSheetId="8">#REF!</definedName>
    <definedName name="DF_GRID_1" localSheetId="0">#REF!</definedName>
    <definedName name="DF_GRID_1">#REF!</definedName>
    <definedName name="dgdgd" localSheetId="9">#REF!</definedName>
    <definedName name="dgdgd" localSheetId="4">#REF!</definedName>
    <definedName name="dgdgd" localSheetId="3">#REF!</definedName>
    <definedName name="dgdgd" localSheetId="2">#REF!</definedName>
    <definedName name="dgdgd" localSheetId="5">#REF!</definedName>
    <definedName name="dgdgd" localSheetId="6">#REF!</definedName>
    <definedName name="dgdgd" localSheetId="7">#REF!</definedName>
    <definedName name="dgdgd" localSheetId="8">#REF!</definedName>
    <definedName name="dgdgd">#REF!</definedName>
    <definedName name="fsfs" localSheetId="9">#REF!</definedName>
    <definedName name="fsfs" localSheetId="4">#REF!</definedName>
    <definedName name="fsfs" localSheetId="3">#REF!</definedName>
    <definedName name="fsfs" localSheetId="2">#REF!</definedName>
    <definedName name="fsfs" localSheetId="5">#REF!</definedName>
    <definedName name="fsfs" localSheetId="6">#REF!</definedName>
    <definedName name="fsfs" localSheetId="7">#REF!</definedName>
    <definedName name="fsfs" localSheetId="8">#REF!</definedName>
    <definedName name="fsfs">#REF!</definedName>
    <definedName name="fssf" localSheetId="9">#REF!</definedName>
    <definedName name="fssf" localSheetId="4">#REF!</definedName>
    <definedName name="fssf" localSheetId="3">#REF!</definedName>
    <definedName name="fssf" localSheetId="2">#REF!</definedName>
    <definedName name="fssf" localSheetId="5">#REF!</definedName>
    <definedName name="fssf" localSheetId="6">#REF!</definedName>
    <definedName name="fssf" localSheetId="7">#REF!</definedName>
    <definedName name="fssf" localSheetId="8">#REF!</definedName>
    <definedName name="fssf">#REF!</definedName>
    <definedName name="_xlnm.Print_Area" localSheetId="4">'Jul 11-17'!$A$1:$AL$39</definedName>
    <definedName name="_xlnm.Print_Area" localSheetId="3">'Jul 18-24'!$A$1:$AL$39</definedName>
    <definedName name="_xlnm.Print_Area" localSheetId="2">'Jul 25-31'!$A$1:$AL$39</definedName>
    <definedName name="_xlnm.Print_Area" localSheetId="5">'Jul 4-10'!$A$1:$AL$39</definedName>
    <definedName name="_xlnm.Print_Area" localSheetId="6">'Jun 27 - Jul 3'!$A$1:$AL$39</definedName>
    <definedName name="qeqeq" localSheetId="9">#REF!</definedName>
    <definedName name="qeqeq" localSheetId="4">#REF!</definedName>
    <definedName name="qeqeq" localSheetId="3">#REF!</definedName>
    <definedName name="qeqeq" localSheetId="2">#REF!</definedName>
    <definedName name="qeqeq" localSheetId="5">#REF!</definedName>
    <definedName name="qeqeq" localSheetId="6">#REF!</definedName>
    <definedName name="qeqeq" localSheetId="7">#REF!</definedName>
    <definedName name="qeqeq" localSheetId="8">#REF!</definedName>
    <definedName name="qeqeq">#REF!</definedName>
    <definedName name="SAPBEXhrIndnt" hidden="1">"Wide"</definedName>
    <definedName name="SAPsysID" hidden="1">"708C5W7SBKP804JT78WJ0JNKI"</definedName>
    <definedName name="SAPwbID" hidden="1">"ARS"</definedName>
    <definedName name="sdada">#REF!</definedName>
    <definedName name="sfs" localSheetId="9">#REF!</definedName>
    <definedName name="sfs" localSheetId="4">#REF!</definedName>
    <definedName name="sfs" localSheetId="3">#REF!</definedName>
    <definedName name="sfs" localSheetId="2">#REF!</definedName>
    <definedName name="sfs" localSheetId="5">#REF!</definedName>
    <definedName name="sfs" localSheetId="6">#REF!</definedName>
    <definedName name="sfs" localSheetId="7">#REF!</definedName>
    <definedName name="sfs" localSheetId="8">#REF!</definedName>
    <definedName name="sfs">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24" i="54"/>
  <c r="BD24"/>
  <c r="AK24"/>
  <c r="L24"/>
  <c r="BE23"/>
  <c r="BD23"/>
  <c r="AI23"/>
  <c r="AK23" s="1"/>
  <c r="O23"/>
  <c r="N23"/>
  <c r="M23"/>
  <c r="J23"/>
  <c r="P23" s="1"/>
  <c r="G23"/>
  <c r="F23"/>
  <c r="BE22"/>
  <c r="BD22"/>
  <c r="AK22"/>
  <c r="O22"/>
  <c r="N22"/>
  <c r="M22"/>
  <c r="J22"/>
  <c r="P22" s="1"/>
  <c r="G22"/>
  <c r="F22"/>
  <c r="BE21"/>
  <c r="BE20" s="1"/>
  <c r="BD21"/>
  <c r="BD20" s="1"/>
  <c r="AK21"/>
  <c r="BC20"/>
  <c r="BB20"/>
  <c r="BA20"/>
  <c r="AZ20"/>
  <c r="AZ25" s="1"/>
  <c r="AY20"/>
  <c r="AX20"/>
  <c r="AW20"/>
  <c r="AV20"/>
  <c r="AV25" s="1"/>
  <c r="AU20"/>
  <c r="AT20"/>
  <c r="AS20"/>
  <c r="AR20"/>
  <c r="AR25" s="1"/>
  <c r="AQ20"/>
  <c r="AP20"/>
  <c r="AO20"/>
  <c r="AN20"/>
  <c r="AN25" s="1"/>
  <c r="AJ20"/>
  <c r="AH20"/>
  <c r="AH25" s="1"/>
  <c r="AG20"/>
  <c r="AF20"/>
  <c r="AE20"/>
  <c r="AD20"/>
  <c r="AD25" s="1"/>
  <c r="AC20"/>
  <c r="AB20"/>
  <c r="AA20"/>
  <c r="O20"/>
  <c r="M20"/>
  <c r="P20" s="1"/>
  <c r="K20"/>
  <c r="J20"/>
  <c r="G20"/>
  <c r="F20"/>
  <c r="BE19"/>
  <c r="BD19"/>
  <c r="AK19"/>
  <c r="AJ19"/>
  <c r="AI19"/>
  <c r="P19"/>
  <c r="S19" s="1"/>
  <c r="O19"/>
  <c r="N19"/>
  <c r="K19"/>
  <c r="G19"/>
  <c r="F19"/>
  <c r="BE18"/>
  <c r="BD18"/>
  <c r="AK18"/>
  <c r="AJ18"/>
  <c r="AI18"/>
  <c r="L18"/>
  <c r="I18"/>
  <c r="I24" s="1"/>
  <c r="E18"/>
  <c r="E24" s="1"/>
  <c r="D18"/>
  <c r="D24" s="1"/>
  <c r="BE17"/>
  <c r="BD17"/>
  <c r="AK17"/>
  <c r="AJ17"/>
  <c r="AI17"/>
  <c r="P17"/>
  <c r="S17" s="1"/>
  <c r="O17"/>
  <c r="N17"/>
  <c r="K17"/>
  <c r="G17"/>
  <c r="F17"/>
  <c r="BE16"/>
  <c r="BD16"/>
  <c r="AK16"/>
  <c r="AJ16"/>
  <c r="AI16"/>
  <c r="U16"/>
  <c r="Q16"/>
  <c r="T16" s="1"/>
  <c r="V16" s="1"/>
  <c r="P16"/>
  <c r="S16" s="1"/>
  <c r="O16"/>
  <c r="N16"/>
  <c r="K16"/>
  <c r="G16"/>
  <c r="F16"/>
  <c r="BE15"/>
  <c r="BE13" s="1"/>
  <c r="BD15"/>
  <c r="AI15"/>
  <c r="AK15" s="1"/>
  <c r="O15"/>
  <c r="N15"/>
  <c r="M15"/>
  <c r="J15"/>
  <c r="J18" s="1"/>
  <c r="G15"/>
  <c r="F15"/>
  <c r="BE14"/>
  <c r="BD14"/>
  <c r="BD13" s="1"/>
  <c r="BD25" s="1"/>
  <c r="AK14"/>
  <c r="AJ14"/>
  <c r="AI14"/>
  <c r="O14"/>
  <c r="M14"/>
  <c r="P14" s="1"/>
  <c r="K14"/>
  <c r="J14"/>
  <c r="G14"/>
  <c r="F14"/>
  <c r="BC13"/>
  <c r="BC25" s="1"/>
  <c r="BB13"/>
  <c r="BB25" s="1"/>
  <c r="BA13"/>
  <c r="BA25" s="1"/>
  <c r="AZ13"/>
  <c r="AY13"/>
  <c r="AY25" s="1"/>
  <c r="AX13"/>
  <c r="AX25" s="1"/>
  <c r="AX26" s="1"/>
  <c r="AW13"/>
  <c r="AW25" s="1"/>
  <c r="AV13"/>
  <c r="AU13"/>
  <c r="AU25" s="1"/>
  <c r="AT13"/>
  <c r="AT25" s="1"/>
  <c r="AT26" s="1"/>
  <c r="AS13"/>
  <c r="AS25" s="1"/>
  <c r="AR13"/>
  <c r="AQ13"/>
  <c r="AQ25" s="1"/>
  <c r="AP13"/>
  <c r="AP25" s="1"/>
  <c r="AP26" s="1"/>
  <c r="AO13"/>
  <c r="AO25" s="1"/>
  <c r="AN13"/>
  <c r="AH13"/>
  <c r="AG13"/>
  <c r="AG25" s="1"/>
  <c r="AF13"/>
  <c r="AF25" s="1"/>
  <c r="AE13"/>
  <c r="AE25" s="1"/>
  <c r="AD13"/>
  <c r="AC13"/>
  <c r="AC25" s="1"/>
  <c r="AB13"/>
  <c r="AB25" s="1"/>
  <c r="AA13"/>
  <c r="AA25" s="1"/>
  <c r="P13"/>
  <c r="S13" s="1"/>
  <c r="O13"/>
  <c r="M13"/>
  <c r="M18" s="1"/>
  <c r="K13"/>
  <c r="G13"/>
  <c r="G18" s="1"/>
  <c r="G24" s="1"/>
  <c r="F13"/>
  <c r="F18" s="1"/>
  <c r="F24" s="1"/>
  <c r="AC11"/>
  <c r="AD11" s="1"/>
  <c r="AE11" s="1"/>
  <c r="AF11" s="1"/>
  <c r="AG11" s="1"/>
  <c r="AH11" s="1"/>
  <c r="BE24" i="53"/>
  <c r="BD24"/>
  <c r="AK24"/>
  <c r="I24"/>
  <c r="D24"/>
  <c r="BE23"/>
  <c r="BD23"/>
  <c r="AI23"/>
  <c r="AK23" s="1"/>
  <c r="O23"/>
  <c r="Q23" s="1"/>
  <c r="N23"/>
  <c r="M23"/>
  <c r="J23"/>
  <c r="P23" s="1"/>
  <c r="G23"/>
  <c r="F23"/>
  <c r="BE22"/>
  <c r="BD22"/>
  <c r="AK22"/>
  <c r="P22"/>
  <c r="S22" s="1"/>
  <c r="O22"/>
  <c r="Q22" s="1"/>
  <c r="M22"/>
  <c r="N22" s="1"/>
  <c r="K22"/>
  <c r="J22"/>
  <c r="G22"/>
  <c r="F22"/>
  <c r="BE21"/>
  <c r="BE20" s="1"/>
  <c r="BD21"/>
  <c r="AK21"/>
  <c r="BD20"/>
  <c r="BC20"/>
  <c r="BB20"/>
  <c r="BA20"/>
  <c r="AZ20"/>
  <c r="AZ25" s="1"/>
  <c r="AY20"/>
  <c r="AX20"/>
  <c r="AW20"/>
  <c r="AV20"/>
  <c r="AV25" s="1"/>
  <c r="AU20"/>
  <c r="AT20"/>
  <c r="AS20"/>
  <c r="AR20"/>
  <c r="AR25" s="1"/>
  <c r="AQ20"/>
  <c r="AP20"/>
  <c r="AO20"/>
  <c r="AN20"/>
  <c r="AN25" s="1"/>
  <c r="AJ20"/>
  <c r="AH20"/>
  <c r="AH25" s="1"/>
  <c r="AG20"/>
  <c r="AF20"/>
  <c r="AE20"/>
  <c r="AD20"/>
  <c r="AD25" s="1"/>
  <c r="AC20"/>
  <c r="AB20"/>
  <c r="AA20"/>
  <c r="O20"/>
  <c r="N20"/>
  <c r="M20"/>
  <c r="J20"/>
  <c r="P20" s="1"/>
  <c r="G20"/>
  <c r="F20"/>
  <c r="BE19"/>
  <c r="BD19"/>
  <c r="AI19"/>
  <c r="AJ19" s="1"/>
  <c r="U19"/>
  <c r="Q19"/>
  <c r="T19" s="1"/>
  <c r="V19" s="1"/>
  <c r="P19"/>
  <c r="S19" s="1"/>
  <c r="O19"/>
  <c r="N19"/>
  <c r="K19"/>
  <c r="G19"/>
  <c r="F19"/>
  <c r="BE18"/>
  <c r="BD18"/>
  <c r="AK18"/>
  <c r="AI18"/>
  <c r="AJ18" s="1"/>
  <c r="L18"/>
  <c r="L24" s="1"/>
  <c r="I18"/>
  <c r="O18" s="1"/>
  <c r="E18"/>
  <c r="E24" s="1"/>
  <c r="D18"/>
  <c r="BE17"/>
  <c r="BD17"/>
  <c r="AK17"/>
  <c r="AJ17"/>
  <c r="AI17"/>
  <c r="U17"/>
  <c r="Q17"/>
  <c r="T17" s="1"/>
  <c r="V17" s="1"/>
  <c r="P17"/>
  <c r="S17" s="1"/>
  <c r="O17"/>
  <c r="N17"/>
  <c r="K17"/>
  <c r="G17"/>
  <c r="F17"/>
  <c r="BE16"/>
  <c r="BD16"/>
  <c r="AK16"/>
  <c r="AI16"/>
  <c r="AJ16" s="1"/>
  <c r="U16"/>
  <c r="S16"/>
  <c r="R16"/>
  <c r="Q16"/>
  <c r="T16" s="1"/>
  <c r="V16" s="1"/>
  <c r="P16"/>
  <c r="O16"/>
  <c r="N16"/>
  <c r="K16"/>
  <c r="G16"/>
  <c r="F16"/>
  <c r="BE15"/>
  <c r="BD15"/>
  <c r="AI15"/>
  <c r="AK15" s="1"/>
  <c r="O15"/>
  <c r="N15"/>
  <c r="M15"/>
  <c r="J15"/>
  <c r="J18" s="1"/>
  <c r="G15"/>
  <c r="F15"/>
  <c r="BE14"/>
  <c r="BE13" s="1"/>
  <c r="BE25" s="1"/>
  <c r="BD14"/>
  <c r="BD13" s="1"/>
  <c r="BD25" s="1"/>
  <c r="AK14"/>
  <c r="AI14"/>
  <c r="AJ14" s="1"/>
  <c r="O14"/>
  <c r="N14"/>
  <c r="M14"/>
  <c r="J14"/>
  <c r="P14" s="1"/>
  <c r="G14"/>
  <c r="F14"/>
  <c r="BC13"/>
  <c r="BC25" s="1"/>
  <c r="BB13"/>
  <c r="BB25" s="1"/>
  <c r="BA13"/>
  <c r="BA25" s="1"/>
  <c r="AZ13"/>
  <c r="AY13"/>
  <c r="AY25" s="1"/>
  <c r="AX13"/>
  <c r="AX25" s="1"/>
  <c r="AW13"/>
  <c r="AW25" s="1"/>
  <c r="AV13"/>
  <c r="AU13"/>
  <c r="AU25" s="1"/>
  <c r="AT13"/>
  <c r="AT25" s="1"/>
  <c r="AS13"/>
  <c r="AS25" s="1"/>
  <c r="AR13"/>
  <c r="AQ13"/>
  <c r="AQ25" s="1"/>
  <c r="AP13"/>
  <c r="AP25" s="1"/>
  <c r="AO13"/>
  <c r="AO25" s="1"/>
  <c r="AN13"/>
  <c r="AH13"/>
  <c r="AG13"/>
  <c r="AG25" s="1"/>
  <c r="AF13"/>
  <c r="AF25" s="1"/>
  <c r="AE13"/>
  <c r="AE25" s="1"/>
  <c r="AD13"/>
  <c r="AC13"/>
  <c r="AC25" s="1"/>
  <c r="AB13"/>
  <c r="AB25" s="1"/>
  <c r="AA13"/>
  <c r="AA25" s="1"/>
  <c r="O13"/>
  <c r="M13"/>
  <c r="M18" s="1"/>
  <c r="K13"/>
  <c r="G13"/>
  <c r="G18" s="1"/>
  <c r="G24" s="1"/>
  <c r="F13"/>
  <c r="F18" s="1"/>
  <c r="F24" s="1"/>
  <c r="AC11"/>
  <c r="AD11" s="1"/>
  <c r="AE11" s="1"/>
  <c r="AF11" s="1"/>
  <c r="AG11" s="1"/>
  <c r="AH11" s="1"/>
  <c r="BC25" i="52"/>
  <c r="BB25"/>
  <c r="BB26" s="1"/>
  <c r="BA25"/>
  <c r="AZ25"/>
  <c r="AY25"/>
  <c r="AX25"/>
  <c r="AW25"/>
  <c r="AV25"/>
  <c r="AU25"/>
  <c r="AT25"/>
  <c r="AT26" s="1"/>
  <c r="AS25"/>
  <c r="AR25"/>
  <c r="AQ25"/>
  <c r="AP25"/>
  <c r="AO25"/>
  <c r="AN25"/>
  <c r="AH25"/>
  <c r="AG25"/>
  <c r="AF25"/>
  <c r="AE25"/>
  <c r="AD25"/>
  <c r="AC25"/>
  <c r="AB25"/>
  <c r="AA25"/>
  <c r="BE24"/>
  <c r="BD24"/>
  <c r="AK24"/>
  <c r="O24"/>
  <c r="M24"/>
  <c r="L24"/>
  <c r="I24"/>
  <c r="G24"/>
  <c r="F24"/>
  <c r="E24"/>
  <c r="D24"/>
  <c r="BE23"/>
  <c r="BD23"/>
  <c r="AK23"/>
  <c r="AI23"/>
  <c r="U23"/>
  <c r="S23"/>
  <c r="R23"/>
  <c r="Q23"/>
  <c r="T23" s="1"/>
  <c r="V23" s="1"/>
  <c r="P23"/>
  <c r="O23"/>
  <c r="N23"/>
  <c r="M23"/>
  <c r="K23"/>
  <c r="J23"/>
  <c r="G23"/>
  <c r="F23"/>
  <c r="BE22"/>
  <c r="BD22"/>
  <c r="AK22"/>
  <c r="P22"/>
  <c r="U22" s="1"/>
  <c r="O22"/>
  <c r="N22"/>
  <c r="M22"/>
  <c r="K22"/>
  <c r="J22"/>
  <c r="G22"/>
  <c r="F22"/>
  <c r="BE21"/>
  <c r="BD21"/>
  <c r="AK21"/>
  <c r="BE20"/>
  <c r="BD20"/>
  <c r="BD25" s="1"/>
  <c r="BC20"/>
  <c r="BB20"/>
  <c r="BA20"/>
  <c r="AZ20"/>
  <c r="AY20"/>
  <c r="AX20"/>
  <c r="AW20"/>
  <c r="AV20"/>
  <c r="AU20"/>
  <c r="AT20"/>
  <c r="AS20"/>
  <c r="AR20"/>
  <c r="AQ20"/>
  <c r="AP20"/>
  <c r="AO20"/>
  <c r="AN20"/>
  <c r="AK20"/>
  <c r="AJ20"/>
  <c r="AI20"/>
  <c r="AH20"/>
  <c r="AG20"/>
  <c r="AF20"/>
  <c r="AE20"/>
  <c r="AD20"/>
  <c r="AC20"/>
  <c r="AB20"/>
  <c r="AA20"/>
  <c r="U20"/>
  <c r="R20"/>
  <c r="Q20"/>
  <c r="T20" s="1"/>
  <c r="V20" s="1"/>
  <c r="P20"/>
  <c r="S20" s="1"/>
  <c r="O20"/>
  <c r="N20"/>
  <c r="M20"/>
  <c r="K20"/>
  <c r="J20"/>
  <c r="G20"/>
  <c r="F20"/>
  <c r="BE19"/>
  <c r="BD19"/>
  <c r="AI19"/>
  <c r="AJ19" s="1"/>
  <c r="U19"/>
  <c r="S19"/>
  <c r="Q19"/>
  <c r="R19" s="1"/>
  <c r="P19"/>
  <c r="O19"/>
  <c r="N19"/>
  <c r="K19"/>
  <c r="G19"/>
  <c r="F19"/>
  <c r="BE18"/>
  <c r="BD18"/>
  <c r="AK18"/>
  <c r="AJ18"/>
  <c r="AI18"/>
  <c r="O18"/>
  <c r="N18"/>
  <c r="N24" s="1"/>
  <c r="M18"/>
  <c r="L18"/>
  <c r="J18"/>
  <c r="J24" s="1"/>
  <c r="I18"/>
  <c r="G18"/>
  <c r="F18"/>
  <c r="E18"/>
  <c r="D18"/>
  <c r="BE17"/>
  <c r="BD17"/>
  <c r="AK17"/>
  <c r="AJ17"/>
  <c r="AI17"/>
  <c r="U17"/>
  <c r="S17"/>
  <c r="Q17"/>
  <c r="R17" s="1"/>
  <c r="P17"/>
  <c r="O17"/>
  <c r="N17"/>
  <c r="K17"/>
  <c r="G17"/>
  <c r="F17"/>
  <c r="BE16"/>
  <c r="BD16"/>
  <c r="AK16"/>
  <c r="AJ16"/>
  <c r="AI16"/>
  <c r="V16"/>
  <c r="U16"/>
  <c r="T16"/>
  <c r="S16"/>
  <c r="R16"/>
  <c r="Q16"/>
  <c r="P16"/>
  <c r="O16"/>
  <c r="N16"/>
  <c r="K16"/>
  <c r="G16"/>
  <c r="F16"/>
  <c r="BE15"/>
  <c r="BD15"/>
  <c r="AK15"/>
  <c r="AJ15"/>
  <c r="AI15"/>
  <c r="U15"/>
  <c r="S15"/>
  <c r="R15"/>
  <c r="Q15"/>
  <c r="T15" s="1"/>
  <c r="V15" s="1"/>
  <c r="P15"/>
  <c r="O15"/>
  <c r="N15"/>
  <c r="M15"/>
  <c r="K15"/>
  <c r="J15"/>
  <c r="G15"/>
  <c r="F15"/>
  <c r="BE14"/>
  <c r="BD14"/>
  <c r="AK14"/>
  <c r="AJ14"/>
  <c r="AI14"/>
  <c r="U14"/>
  <c r="R14"/>
  <c r="Q14"/>
  <c r="T14" s="1"/>
  <c r="V14" s="1"/>
  <c r="P14"/>
  <c r="S14" s="1"/>
  <c r="O14"/>
  <c r="N14"/>
  <c r="M14"/>
  <c r="K14"/>
  <c r="J14"/>
  <c r="G14"/>
  <c r="F14"/>
  <c r="BE13"/>
  <c r="BE25" s="1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K13"/>
  <c r="AJ13"/>
  <c r="AJ25" s="1"/>
  <c r="AI13"/>
  <c r="AI25" s="1"/>
  <c r="AK25" s="1"/>
  <c r="AH13"/>
  <c r="AG13"/>
  <c r="AF13"/>
  <c r="AE13"/>
  <c r="AD13"/>
  <c r="AC13"/>
  <c r="AB13"/>
  <c r="AA13"/>
  <c r="U13"/>
  <c r="S13"/>
  <c r="Q13"/>
  <c r="R13" s="1"/>
  <c r="P13"/>
  <c r="O13"/>
  <c r="N13"/>
  <c r="M13"/>
  <c r="K13"/>
  <c r="G13"/>
  <c r="F13"/>
  <c r="AC11"/>
  <c r="AD11" s="1"/>
  <c r="AE11" s="1"/>
  <c r="AF11" s="1"/>
  <c r="AG11" s="1"/>
  <c r="AH11" s="1"/>
  <c r="BC25" i="51"/>
  <c r="BB25"/>
  <c r="BB26" s="1"/>
  <c r="BA25"/>
  <c r="AZ25"/>
  <c r="AZ26" s="1"/>
  <c r="AY25"/>
  <c r="AX25"/>
  <c r="AW25"/>
  <c r="AV25"/>
  <c r="AV26" s="1"/>
  <c r="AU25"/>
  <c r="AT25"/>
  <c r="AT26" s="1"/>
  <c r="AS25"/>
  <c r="AR25"/>
  <c r="AR26" s="1"/>
  <c r="AQ25"/>
  <c r="AP25"/>
  <c r="AO25"/>
  <c r="AN25"/>
  <c r="AN26" s="1"/>
  <c r="AK25"/>
  <c r="AI25"/>
  <c r="AH25"/>
  <c r="AG25"/>
  <c r="AF25"/>
  <c r="AE25"/>
  <c r="AD25"/>
  <c r="AC25"/>
  <c r="AB25"/>
  <c r="AA25"/>
  <c r="BE24"/>
  <c r="BD24"/>
  <c r="AK24"/>
  <c r="O24"/>
  <c r="M24"/>
  <c r="L24"/>
  <c r="I24"/>
  <c r="G24"/>
  <c r="F24"/>
  <c r="E24"/>
  <c r="D24"/>
  <c r="BE23"/>
  <c r="BD23"/>
  <c r="AK23"/>
  <c r="AI23"/>
  <c r="U23"/>
  <c r="S23"/>
  <c r="R23"/>
  <c r="Q23"/>
  <c r="T23" s="1"/>
  <c r="V23" s="1"/>
  <c r="P23"/>
  <c r="O23"/>
  <c r="N23"/>
  <c r="M23"/>
  <c r="K23"/>
  <c r="J23"/>
  <c r="G23"/>
  <c r="F23"/>
  <c r="BE22"/>
  <c r="BD22"/>
  <c r="AK22"/>
  <c r="P22"/>
  <c r="U22" s="1"/>
  <c r="O22"/>
  <c r="N22"/>
  <c r="M22"/>
  <c r="K22"/>
  <c r="J22"/>
  <c r="G22"/>
  <c r="F22"/>
  <c r="BE21"/>
  <c r="BD21"/>
  <c r="AK21"/>
  <c r="BE20"/>
  <c r="BE25" s="1"/>
  <c r="BD20"/>
  <c r="BD25" s="1"/>
  <c r="BC20"/>
  <c r="BB20"/>
  <c r="BA20"/>
  <c r="AZ20"/>
  <c r="AY20"/>
  <c r="AX20"/>
  <c r="AW20"/>
  <c r="AV20"/>
  <c r="AU20"/>
  <c r="AT20"/>
  <c r="AS20"/>
  <c r="AR20"/>
  <c r="AQ20"/>
  <c r="AP20"/>
  <c r="AO20"/>
  <c r="AN20"/>
  <c r="AK20"/>
  <c r="AJ20"/>
  <c r="AI20"/>
  <c r="AH20"/>
  <c r="AG20"/>
  <c r="AF20"/>
  <c r="AE20"/>
  <c r="AD20"/>
  <c r="AC20"/>
  <c r="AB20"/>
  <c r="AA20"/>
  <c r="U20"/>
  <c r="R20"/>
  <c r="Q20"/>
  <c r="T20" s="1"/>
  <c r="V20" s="1"/>
  <c r="P20"/>
  <c r="S20" s="1"/>
  <c r="O20"/>
  <c r="N20"/>
  <c r="M20"/>
  <c r="K20"/>
  <c r="J20"/>
  <c r="G20"/>
  <c r="F20"/>
  <c r="BE19"/>
  <c r="BD19"/>
  <c r="AI19"/>
  <c r="AJ19" s="1"/>
  <c r="U19"/>
  <c r="S19"/>
  <c r="Q19"/>
  <c r="R19" s="1"/>
  <c r="P19"/>
  <c r="O19"/>
  <c r="N19"/>
  <c r="K19"/>
  <c r="G19"/>
  <c r="F19"/>
  <c r="BE18"/>
  <c r="BD18"/>
  <c r="AK18"/>
  <c r="AJ18"/>
  <c r="AI18"/>
  <c r="O18"/>
  <c r="N18"/>
  <c r="N24" s="1"/>
  <c r="M18"/>
  <c r="L18"/>
  <c r="J18"/>
  <c r="J24" s="1"/>
  <c r="I18"/>
  <c r="G18"/>
  <c r="F18"/>
  <c r="E18"/>
  <c r="D18"/>
  <c r="BE17"/>
  <c r="BD17"/>
  <c r="AK17"/>
  <c r="AJ17"/>
  <c r="AI17"/>
  <c r="U17"/>
  <c r="S17"/>
  <c r="Q17"/>
  <c r="R17" s="1"/>
  <c r="P17"/>
  <c r="O17"/>
  <c r="N17"/>
  <c r="K17"/>
  <c r="G17"/>
  <c r="F17"/>
  <c r="BE16"/>
  <c r="BD16"/>
  <c r="AK16"/>
  <c r="AJ16"/>
  <c r="AI16"/>
  <c r="V16"/>
  <c r="U16"/>
  <c r="T16"/>
  <c r="S16"/>
  <c r="R16"/>
  <c r="Q16"/>
  <c r="P16"/>
  <c r="O16"/>
  <c r="N16"/>
  <c r="K16"/>
  <c r="G16"/>
  <c r="F16"/>
  <c r="BE15"/>
  <c r="BD15"/>
  <c r="AK15"/>
  <c r="AJ15"/>
  <c r="AI15"/>
  <c r="U15"/>
  <c r="S15"/>
  <c r="R15"/>
  <c r="Q15"/>
  <c r="T15" s="1"/>
  <c r="V15" s="1"/>
  <c r="P15"/>
  <c r="O15"/>
  <c r="N15"/>
  <c r="M15"/>
  <c r="K15"/>
  <c r="J15"/>
  <c r="G15"/>
  <c r="F15"/>
  <c r="BE14"/>
  <c r="BD14"/>
  <c r="AK14"/>
  <c r="AJ14"/>
  <c r="AI14"/>
  <c r="U14"/>
  <c r="R14"/>
  <c r="Q14"/>
  <c r="T14" s="1"/>
  <c r="V14" s="1"/>
  <c r="P14"/>
  <c r="S14" s="1"/>
  <c r="O14"/>
  <c r="N14"/>
  <c r="M14"/>
  <c r="K14"/>
  <c r="J14"/>
  <c r="G14"/>
  <c r="F14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K13"/>
  <c r="AJ13"/>
  <c r="AJ25" s="1"/>
  <c r="AI13"/>
  <c r="AH13"/>
  <c r="AG13"/>
  <c r="AF13"/>
  <c r="AE13"/>
  <c r="AD13"/>
  <c r="AC13"/>
  <c r="AB13"/>
  <c r="AA13"/>
  <c r="U13"/>
  <c r="S13"/>
  <c r="Q13"/>
  <c r="R13" s="1"/>
  <c r="P13"/>
  <c r="O13"/>
  <c r="N13"/>
  <c r="M13"/>
  <c r="K13"/>
  <c r="G13"/>
  <c r="F13"/>
  <c r="AD11"/>
  <c r="AE11" s="1"/>
  <c r="AF11" s="1"/>
  <c r="AG11" s="1"/>
  <c r="AH11" s="1"/>
  <c r="AC11"/>
  <c r="BE25" i="54" l="1"/>
  <c r="AN26"/>
  <c r="AR26"/>
  <c r="AV26"/>
  <c r="AZ26"/>
  <c r="Q22"/>
  <c r="BB26"/>
  <c r="M24"/>
  <c r="N18"/>
  <c r="N24" s="1"/>
  <c r="P18"/>
  <c r="J24"/>
  <c r="U23"/>
  <c r="S23"/>
  <c r="U14"/>
  <c r="Q14"/>
  <c r="S14"/>
  <c r="U20"/>
  <c r="Q20"/>
  <c r="S20"/>
  <c r="S22"/>
  <c r="U22"/>
  <c r="Q23"/>
  <c r="N13"/>
  <c r="K15"/>
  <c r="P15"/>
  <c r="AJ15"/>
  <c r="AJ13" s="1"/>
  <c r="AJ25" s="1"/>
  <c r="K18"/>
  <c r="K24" s="1"/>
  <c r="O18"/>
  <c r="AI20"/>
  <c r="AK20" s="1"/>
  <c r="K23"/>
  <c r="Q13"/>
  <c r="U13"/>
  <c r="N14"/>
  <c r="R16"/>
  <c r="Q17"/>
  <c r="U17"/>
  <c r="Q19"/>
  <c r="U19"/>
  <c r="N20"/>
  <c r="K22"/>
  <c r="AI13"/>
  <c r="AK19" i="53"/>
  <c r="P18"/>
  <c r="J24"/>
  <c r="O24"/>
  <c r="U20"/>
  <c r="Q20"/>
  <c r="S20"/>
  <c r="R23"/>
  <c r="T23"/>
  <c r="R22"/>
  <c r="T22"/>
  <c r="M24"/>
  <c r="N18"/>
  <c r="N24" s="1"/>
  <c r="U14"/>
  <c r="Q14"/>
  <c r="S14"/>
  <c r="U23"/>
  <c r="S23"/>
  <c r="AP26"/>
  <c r="AT26"/>
  <c r="AX26"/>
  <c r="BB26"/>
  <c r="AN26"/>
  <c r="AR26"/>
  <c r="AV26"/>
  <c r="AZ26"/>
  <c r="N13"/>
  <c r="K15"/>
  <c r="P15"/>
  <c r="AJ15"/>
  <c r="AJ13" s="1"/>
  <c r="AJ25" s="1"/>
  <c r="R17"/>
  <c r="K18"/>
  <c r="K24" s="1"/>
  <c r="R19"/>
  <c r="AI20"/>
  <c r="AK20" s="1"/>
  <c r="U22"/>
  <c r="K23"/>
  <c r="P13"/>
  <c r="AI13"/>
  <c r="K14"/>
  <c r="K20"/>
  <c r="AK19" i="52"/>
  <c r="AP26"/>
  <c r="AX26"/>
  <c r="AN26"/>
  <c r="AR26"/>
  <c r="AV26"/>
  <c r="AZ26"/>
  <c r="T13"/>
  <c r="V13" s="1"/>
  <c r="T17"/>
  <c r="V17" s="1"/>
  <c r="T19"/>
  <c r="V19" s="1"/>
  <c r="S22"/>
  <c r="P18"/>
  <c r="K18"/>
  <c r="K24" s="1"/>
  <c r="Q22"/>
  <c r="AK19" i="51"/>
  <c r="AX26"/>
  <c r="AP26"/>
  <c r="T13"/>
  <c r="V13" s="1"/>
  <c r="T17"/>
  <c r="V17" s="1"/>
  <c r="T19"/>
  <c r="V19" s="1"/>
  <c r="S22"/>
  <c r="P18"/>
  <c r="K18"/>
  <c r="K24" s="1"/>
  <c r="Q22"/>
  <c r="AI19" i="50"/>
  <c r="AJ19"/>
  <c r="BE24"/>
  <c r="BD24"/>
  <c r="AK24"/>
  <c r="BE23"/>
  <c r="BD23"/>
  <c r="AI23"/>
  <c r="AK23"/>
  <c r="O23"/>
  <c r="M23"/>
  <c r="N23"/>
  <c r="J23"/>
  <c r="P23"/>
  <c r="G23"/>
  <c r="F23"/>
  <c r="BE22"/>
  <c r="BD22"/>
  <c r="AK22"/>
  <c r="O22"/>
  <c r="J22"/>
  <c r="M22"/>
  <c r="P22"/>
  <c r="Q22"/>
  <c r="N22"/>
  <c r="G22"/>
  <c r="F22"/>
  <c r="BE21"/>
  <c r="BE20"/>
  <c r="BD21"/>
  <c r="BD20"/>
  <c r="AK21"/>
  <c r="BC20"/>
  <c r="BB20"/>
  <c r="BA20"/>
  <c r="AZ20"/>
  <c r="AY20"/>
  <c r="AX20"/>
  <c r="AW20"/>
  <c r="AV20"/>
  <c r="AU20"/>
  <c r="AT20"/>
  <c r="AS20"/>
  <c r="AR20"/>
  <c r="AQ20"/>
  <c r="AP20"/>
  <c r="AO20"/>
  <c r="AN20"/>
  <c r="AI20"/>
  <c r="AA20"/>
  <c r="AK20"/>
  <c r="AJ20"/>
  <c r="AH20"/>
  <c r="AG20"/>
  <c r="AF20"/>
  <c r="AE20"/>
  <c r="AD20"/>
  <c r="AC20"/>
  <c r="AB20"/>
  <c r="J20"/>
  <c r="M20"/>
  <c r="P20"/>
  <c r="U20"/>
  <c r="O20"/>
  <c r="N20"/>
  <c r="K20"/>
  <c r="G20"/>
  <c r="F20"/>
  <c r="BE19"/>
  <c r="BD19"/>
  <c r="P19"/>
  <c r="G19"/>
  <c r="S19"/>
  <c r="U19"/>
  <c r="O19"/>
  <c r="Q19"/>
  <c r="N19"/>
  <c r="K19"/>
  <c r="F19"/>
  <c r="BE18"/>
  <c r="BD18"/>
  <c r="AI18"/>
  <c r="AJ18"/>
  <c r="AK18"/>
  <c r="L18"/>
  <c r="L24"/>
  <c r="I18"/>
  <c r="I24"/>
  <c r="E18"/>
  <c r="E24"/>
  <c r="D18"/>
  <c r="D24"/>
  <c r="BE17"/>
  <c r="BD17"/>
  <c r="AI17"/>
  <c r="AJ17"/>
  <c r="P17"/>
  <c r="G17"/>
  <c r="S17"/>
  <c r="U17"/>
  <c r="O17"/>
  <c r="Q17"/>
  <c r="N17"/>
  <c r="K17"/>
  <c r="F17"/>
  <c r="BE16"/>
  <c r="BD16"/>
  <c r="AI16"/>
  <c r="AJ16"/>
  <c r="AK16"/>
  <c r="P16"/>
  <c r="U16"/>
  <c r="O16"/>
  <c r="Q16"/>
  <c r="N16"/>
  <c r="K16"/>
  <c r="G16"/>
  <c r="F16"/>
  <c r="BE15"/>
  <c r="BD15"/>
  <c r="AI15"/>
  <c r="AK15"/>
  <c r="AJ15"/>
  <c r="O15"/>
  <c r="M15"/>
  <c r="N15"/>
  <c r="J15"/>
  <c r="K15"/>
  <c r="G15"/>
  <c r="F15"/>
  <c r="BE14"/>
  <c r="BD14"/>
  <c r="AI14"/>
  <c r="AJ14"/>
  <c r="AJ13"/>
  <c r="AJ25"/>
  <c r="AK14"/>
  <c r="J14"/>
  <c r="M14"/>
  <c r="P14"/>
  <c r="U14"/>
  <c r="O14"/>
  <c r="Q14"/>
  <c r="N14"/>
  <c r="K14"/>
  <c r="J18"/>
  <c r="G14"/>
  <c r="F14"/>
  <c r="BE13"/>
  <c r="BE25"/>
  <c r="BD13"/>
  <c r="BD25"/>
  <c r="BC13"/>
  <c r="BC25"/>
  <c r="BB13"/>
  <c r="BB25"/>
  <c r="BA13"/>
  <c r="BA25"/>
  <c r="AZ13"/>
  <c r="AZ25"/>
  <c r="AZ26"/>
  <c r="AY13"/>
  <c r="AY25"/>
  <c r="AX13"/>
  <c r="AX25"/>
  <c r="AW13"/>
  <c r="AW25"/>
  <c r="AV13"/>
  <c r="AV25"/>
  <c r="AV26"/>
  <c r="AU13"/>
  <c r="AU25"/>
  <c r="AT13"/>
  <c r="AT25"/>
  <c r="AS13"/>
  <c r="AS25"/>
  <c r="AR13"/>
  <c r="AR25"/>
  <c r="AR26"/>
  <c r="AQ13"/>
  <c r="AQ25"/>
  <c r="AP13"/>
  <c r="AP25"/>
  <c r="AO13"/>
  <c r="AO25"/>
  <c r="AN13"/>
  <c r="AN25"/>
  <c r="AN26"/>
  <c r="AI13"/>
  <c r="AA13"/>
  <c r="AK13"/>
  <c r="AH13"/>
  <c r="AH25"/>
  <c r="AG13"/>
  <c r="AG25"/>
  <c r="AF13"/>
  <c r="AF25"/>
  <c r="AE13"/>
  <c r="AE25"/>
  <c r="AD13"/>
  <c r="AD25"/>
  <c r="AC13"/>
  <c r="AC25"/>
  <c r="AB13"/>
  <c r="AB25"/>
  <c r="AA25"/>
  <c r="O13"/>
  <c r="M13"/>
  <c r="N13"/>
  <c r="M18"/>
  <c r="M24"/>
  <c r="K13"/>
  <c r="G13"/>
  <c r="G18"/>
  <c r="G24"/>
  <c r="F13"/>
  <c r="F18"/>
  <c r="F24"/>
  <c r="AC11"/>
  <c r="AD11"/>
  <c r="AE11"/>
  <c r="AF11"/>
  <c r="AG11"/>
  <c r="AH11"/>
  <c r="AP13" i="39"/>
  <c r="AP20"/>
  <c r="AP25"/>
  <c r="BE24"/>
  <c r="BD24"/>
  <c r="AK24"/>
  <c r="BE23"/>
  <c r="BD23"/>
  <c r="AI23"/>
  <c r="AK23"/>
  <c r="O23"/>
  <c r="M23"/>
  <c r="J23"/>
  <c r="P23"/>
  <c r="U23"/>
  <c r="N23"/>
  <c r="K23"/>
  <c r="G23"/>
  <c r="F23"/>
  <c r="BE22"/>
  <c r="BD22"/>
  <c r="AK22"/>
  <c r="J22"/>
  <c r="M22"/>
  <c r="P22"/>
  <c r="U22"/>
  <c r="O22"/>
  <c r="N22"/>
  <c r="K22"/>
  <c r="G22"/>
  <c r="F22"/>
  <c r="BE21"/>
  <c r="BE20"/>
  <c r="BD21"/>
  <c r="BD20"/>
  <c r="AK21"/>
  <c r="BC20"/>
  <c r="BC13"/>
  <c r="BC25"/>
  <c r="BB20"/>
  <c r="BA20"/>
  <c r="AZ20"/>
  <c r="AY20"/>
  <c r="AX20"/>
  <c r="AW20"/>
  <c r="AV20"/>
  <c r="AU20"/>
  <c r="AT20"/>
  <c r="AS20"/>
  <c r="AR20"/>
  <c r="AQ20"/>
  <c r="AO20"/>
  <c r="AN20"/>
  <c r="AI20"/>
  <c r="AA20"/>
  <c r="AK20"/>
  <c r="AJ20"/>
  <c r="AH20"/>
  <c r="AG20"/>
  <c r="AF20"/>
  <c r="AE20"/>
  <c r="AD20"/>
  <c r="AC20"/>
  <c r="AC13"/>
  <c r="AC25"/>
  <c r="AB20"/>
  <c r="J20"/>
  <c r="M20"/>
  <c r="P20"/>
  <c r="O20"/>
  <c r="N20"/>
  <c r="K20"/>
  <c r="G20"/>
  <c r="F20"/>
  <c r="BE19"/>
  <c r="BD19"/>
  <c r="AI19"/>
  <c r="AK19"/>
  <c r="O19"/>
  <c r="P19"/>
  <c r="Q19"/>
  <c r="T19"/>
  <c r="G19"/>
  <c r="S19"/>
  <c r="N19"/>
  <c r="K19"/>
  <c r="F19"/>
  <c r="BE18"/>
  <c r="BD18"/>
  <c r="AI18"/>
  <c r="AK18"/>
  <c r="L18"/>
  <c r="L24"/>
  <c r="I18"/>
  <c r="I24"/>
  <c r="E18"/>
  <c r="E24"/>
  <c r="D18"/>
  <c r="D24"/>
  <c r="BE17"/>
  <c r="BE14"/>
  <c r="BE15"/>
  <c r="BE16"/>
  <c r="BE13"/>
  <c r="BD17"/>
  <c r="AI17"/>
  <c r="P17"/>
  <c r="U17"/>
  <c r="G17"/>
  <c r="S17"/>
  <c r="O17"/>
  <c r="Q17"/>
  <c r="T17"/>
  <c r="V17"/>
  <c r="N17"/>
  <c r="K17"/>
  <c r="F17"/>
  <c r="BD16"/>
  <c r="AI16"/>
  <c r="P16"/>
  <c r="O16"/>
  <c r="Q16"/>
  <c r="N16"/>
  <c r="K16"/>
  <c r="G16"/>
  <c r="F16"/>
  <c r="BD15"/>
  <c r="AI15"/>
  <c r="AJ15"/>
  <c r="AK15"/>
  <c r="O15"/>
  <c r="M15"/>
  <c r="J15"/>
  <c r="P15"/>
  <c r="K15"/>
  <c r="G15"/>
  <c r="F15"/>
  <c r="BD14"/>
  <c r="BD13"/>
  <c r="AI14"/>
  <c r="O14"/>
  <c r="M14"/>
  <c r="N14"/>
  <c r="J14"/>
  <c r="G14"/>
  <c r="F14"/>
  <c r="BB13"/>
  <c r="BB25"/>
  <c r="BA13"/>
  <c r="BA25"/>
  <c r="AZ13"/>
  <c r="AZ25"/>
  <c r="AY13"/>
  <c r="AY25"/>
  <c r="AX13"/>
  <c r="AX25"/>
  <c r="AW13"/>
  <c r="AW25"/>
  <c r="AV13"/>
  <c r="AV25"/>
  <c r="AU13"/>
  <c r="AU25"/>
  <c r="AT13"/>
  <c r="AT25"/>
  <c r="AS13"/>
  <c r="AS25"/>
  <c r="AR13"/>
  <c r="AR25"/>
  <c r="AQ13"/>
  <c r="AQ25"/>
  <c r="AO13"/>
  <c r="AO25"/>
  <c r="AN13"/>
  <c r="AN25"/>
  <c r="AH13"/>
  <c r="AH25"/>
  <c r="AG13"/>
  <c r="AG25"/>
  <c r="AF13"/>
  <c r="AF25"/>
  <c r="AE13"/>
  <c r="AE25"/>
  <c r="AD13"/>
  <c r="AD25"/>
  <c r="AB13"/>
  <c r="AB25"/>
  <c r="AA13"/>
  <c r="AA25"/>
  <c r="O13"/>
  <c r="M13"/>
  <c r="N13"/>
  <c r="K13"/>
  <c r="G13"/>
  <c r="G18"/>
  <c r="G24"/>
  <c r="F13"/>
  <c r="F18"/>
  <c r="F24"/>
  <c r="AC11"/>
  <c r="AD11"/>
  <c r="AE11"/>
  <c r="AF11"/>
  <c r="AG11"/>
  <c r="AH11"/>
  <c r="BE24" i="38"/>
  <c r="BD24"/>
  <c r="AK24"/>
  <c r="BE23"/>
  <c r="BD23"/>
  <c r="AI23"/>
  <c r="AK23"/>
  <c r="O23"/>
  <c r="M23"/>
  <c r="J23"/>
  <c r="G23"/>
  <c r="F23"/>
  <c r="BE22"/>
  <c r="BD22"/>
  <c r="AK22"/>
  <c r="O22"/>
  <c r="M22"/>
  <c r="J22"/>
  <c r="P22"/>
  <c r="G22"/>
  <c r="F22"/>
  <c r="BE21"/>
  <c r="BE20"/>
  <c r="BD21"/>
  <c r="BD20"/>
  <c r="AK21"/>
  <c r="BC20"/>
  <c r="BB20"/>
  <c r="BB13"/>
  <c r="BB25"/>
  <c r="BA20"/>
  <c r="AZ20"/>
  <c r="AY20"/>
  <c r="AX20"/>
  <c r="AW20"/>
  <c r="AV20"/>
  <c r="AU20"/>
  <c r="AT20"/>
  <c r="AS20"/>
  <c r="AR20"/>
  <c r="AQ20"/>
  <c r="AP20"/>
  <c r="AO20"/>
  <c r="AN20"/>
  <c r="AJ20"/>
  <c r="AH20"/>
  <c r="AG20"/>
  <c r="AF20"/>
  <c r="AE20"/>
  <c r="AD20"/>
  <c r="AC20"/>
  <c r="AB20"/>
  <c r="AA20"/>
  <c r="O20"/>
  <c r="M20"/>
  <c r="N20"/>
  <c r="J20"/>
  <c r="P20"/>
  <c r="G20"/>
  <c r="F20"/>
  <c r="BE19"/>
  <c r="BD19"/>
  <c r="AI19"/>
  <c r="AK19"/>
  <c r="P19"/>
  <c r="O19"/>
  <c r="Q19"/>
  <c r="T19"/>
  <c r="N19"/>
  <c r="K19"/>
  <c r="G19"/>
  <c r="S19"/>
  <c r="F19"/>
  <c r="BE18"/>
  <c r="BD18"/>
  <c r="AI18"/>
  <c r="AJ18"/>
  <c r="L18"/>
  <c r="L24"/>
  <c r="I18"/>
  <c r="I24"/>
  <c r="E18"/>
  <c r="E24"/>
  <c r="D18"/>
  <c r="D24"/>
  <c r="BE17"/>
  <c r="BD17"/>
  <c r="AI17"/>
  <c r="AK17"/>
  <c r="P17"/>
  <c r="G17"/>
  <c r="S17"/>
  <c r="O17"/>
  <c r="Q17"/>
  <c r="T17"/>
  <c r="N17"/>
  <c r="K17"/>
  <c r="F17"/>
  <c r="BE16"/>
  <c r="BD16"/>
  <c r="AI16"/>
  <c r="AJ16"/>
  <c r="P16"/>
  <c r="U16"/>
  <c r="O16"/>
  <c r="Q16"/>
  <c r="N16"/>
  <c r="K16"/>
  <c r="G16"/>
  <c r="F16"/>
  <c r="BE15"/>
  <c r="BD15"/>
  <c r="AI15"/>
  <c r="AK15"/>
  <c r="O15"/>
  <c r="M15"/>
  <c r="N15"/>
  <c r="J15"/>
  <c r="G15"/>
  <c r="F15"/>
  <c r="BE14"/>
  <c r="BE13"/>
  <c r="BE25"/>
  <c r="BD14"/>
  <c r="AI14"/>
  <c r="AJ14"/>
  <c r="O14"/>
  <c r="M14"/>
  <c r="N14"/>
  <c r="J14"/>
  <c r="J18"/>
  <c r="M13"/>
  <c r="M18"/>
  <c r="P18"/>
  <c r="G14"/>
  <c r="F14"/>
  <c r="BC13"/>
  <c r="BC25"/>
  <c r="BA13"/>
  <c r="BA25"/>
  <c r="AZ13"/>
  <c r="AZ25"/>
  <c r="AY13"/>
  <c r="AY25"/>
  <c r="AX13"/>
  <c r="AX25"/>
  <c r="AW13"/>
  <c r="AW25"/>
  <c r="AV13"/>
  <c r="AV25"/>
  <c r="AU13"/>
  <c r="AU25"/>
  <c r="AT13"/>
  <c r="AT25"/>
  <c r="AS13"/>
  <c r="AS25"/>
  <c r="AR13"/>
  <c r="AQ13"/>
  <c r="AQ25"/>
  <c r="AP13"/>
  <c r="AP25"/>
  <c r="AO13"/>
  <c r="AO25"/>
  <c r="AN13"/>
  <c r="AN25"/>
  <c r="AH13"/>
  <c r="AH25"/>
  <c r="AG13"/>
  <c r="AG25"/>
  <c r="AF13"/>
  <c r="AF25"/>
  <c r="AE13"/>
  <c r="AE25"/>
  <c r="AD13"/>
  <c r="AD25"/>
  <c r="AC13"/>
  <c r="AC25"/>
  <c r="AB13"/>
  <c r="AB25"/>
  <c r="AA13"/>
  <c r="AA25"/>
  <c r="O13"/>
  <c r="K13"/>
  <c r="G13"/>
  <c r="F13"/>
  <c r="AC11"/>
  <c r="AD11"/>
  <c r="AE11"/>
  <c r="AF11"/>
  <c r="AG11"/>
  <c r="AH11"/>
  <c r="BE24" i="37"/>
  <c r="BD24"/>
  <c r="AK24"/>
  <c r="BE23"/>
  <c r="BD23"/>
  <c r="AI23"/>
  <c r="AK23"/>
  <c r="O23"/>
  <c r="M23"/>
  <c r="J23"/>
  <c r="P23"/>
  <c r="G23"/>
  <c r="S23"/>
  <c r="F23"/>
  <c r="BE22"/>
  <c r="BD22"/>
  <c r="AK22"/>
  <c r="O22"/>
  <c r="M22"/>
  <c r="N22"/>
  <c r="J22"/>
  <c r="G22"/>
  <c r="F22"/>
  <c r="BE21"/>
  <c r="BE20"/>
  <c r="BD21"/>
  <c r="BD20"/>
  <c r="AK21"/>
  <c r="BC20"/>
  <c r="BB20"/>
  <c r="BA20"/>
  <c r="AZ20"/>
  <c r="AY20"/>
  <c r="AX20"/>
  <c r="AW20"/>
  <c r="AW13"/>
  <c r="AW25"/>
  <c r="AV20"/>
  <c r="AU20"/>
  <c r="AT20"/>
  <c r="AS20"/>
  <c r="AR20"/>
  <c r="AQ20"/>
  <c r="AP20"/>
  <c r="AO20"/>
  <c r="AN20"/>
  <c r="AJ20"/>
  <c r="AH20"/>
  <c r="AG20"/>
  <c r="AF20"/>
  <c r="AE20"/>
  <c r="AD20"/>
  <c r="AC20"/>
  <c r="AB20"/>
  <c r="AA20"/>
  <c r="O20"/>
  <c r="M20"/>
  <c r="N20"/>
  <c r="J20"/>
  <c r="G20"/>
  <c r="F20"/>
  <c r="BE19"/>
  <c r="BD19"/>
  <c r="AI19"/>
  <c r="AJ19"/>
  <c r="P19"/>
  <c r="U19"/>
  <c r="O19"/>
  <c r="N19"/>
  <c r="K19"/>
  <c r="G19"/>
  <c r="F19"/>
  <c r="BE18"/>
  <c r="BD18"/>
  <c r="AI18"/>
  <c r="AJ18"/>
  <c r="L18"/>
  <c r="I18"/>
  <c r="E18"/>
  <c r="E24"/>
  <c r="D18"/>
  <c r="D24"/>
  <c r="BE17"/>
  <c r="BD17"/>
  <c r="AI17"/>
  <c r="P17"/>
  <c r="U17"/>
  <c r="O17"/>
  <c r="N17"/>
  <c r="K17"/>
  <c r="G17"/>
  <c r="F17"/>
  <c r="BE16"/>
  <c r="BD16"/>
  <c r="AI16"/>
  <c r="AK16"/>
  <c r="P16"/>
  <c r="U16"/>
  <c r="O16"/>
  <c r="N16"/>
  <c r="K16"/>
  <c r="G16"/>
  <c r="F16"/>
  <c r="BE15"/>
  <c r="BD15"/>
  <c r="AI15"/>
  <c r="AK15"/>
  <c r="O15"/>
  <c r="M15"/>
  <c r="N15"/>
  <c r="J15"/>
  <c r="P15"/>
  <c r="G15"/>
  <c r="S15"/>
  <c r="F15"/>
  <c r="BE14"/>
  <c r="BE13"/>
  <c r="BD14"/>
  <c r="BD13"/>
  <c r="AI14"/>
  <c r="AJ14"/>
  <c r="O14"/>
  <c r="M14"/>
  <c r="J14"/>
  <c r="G14"/>
  <c r="F14"/>
  <c r="BC13"/>
  <c r="BC25"/>
  <c r="BB13"/>
  <c r="BB25"/>
  <c r="BA13"/>
  <c r="BA25"/>
  <c r="AZ13"/>
  <c r="AZ25"/>
  <c r="AY13"/>
  <c r="AY25"/>
  <c r="AX13"/>
  <c r="AX25"/>
  <c r="AV13"/>
  <c r="AV25"/>
  <c r="AU13"/>
  <c r="AU25"/>
  <c r="AT13"/>
  <c r="AT25"/>
  <c r="AS13"/>
  <c r="AR13"/>
  <c r="AR25"/>
  <c r="AQ13"/>
  <c r="AQ25"/>
  <c r="AP13"/>
  <c r="AP25"/>
  <c r="AO13"/>
  <c r="AO25"/>
  <c r="AN13"/>
  <c r="AN25"/>
  <c r="AH13"/>
  <c r="AH25"/>
  <c r="AG13"/>
  <c r="AG25"/>
  <c r="AF13"/>
  <c r="AF25"/>
  <c r="AE13"/>
  <c r="AE25"/>
  <c r="AD13"/>
  <c r="AD25"/>
  <c r="AC13"/>
  <c r="AC25"/>
  <c r="AB13"/>
  <c r="AB25"/>
  <c r="AA13"/>
  <c r="AA25"/>
  <c r="M13"/>
  <c r="P13"/>
  <c r="U13"/>
  <c r="O13"/>
  <c r="M18"/>
  <c r="N18"/>
  <c r="N13"/>
  <c r="K13"/>
  <c r="G13"/>
  <c r="G18"/>
  <c r="G24"/>
  <c r="F13"/>
  <c r="F18"/>
  <c r="F24"/>
  <c r="AC11"/>
  <c r="AD11"/>
  <c r="AE11"/>
  <c r="AF11"/>
  <c r="AG11"/>
  <c r="AH11"/>
  <c r="AA23" i="1"/>
  <c r="AA19"/>
  <c r="AK25" i="4"/>
  <c r="BA13"/>
  <c r="BA19"/>
  <c r="AW13"/>
  <c r="AW19"/>
  <c r="AW24"/>
  <c r="BE23"/>
  <c r="BD23"/>
  <c r="AK23"/>
  <c r="E18"/>
  <c r="E23"/>
  <c r="BE22"/>
  <c r="BD22"/>
  <c r="AI22"/>
  <c r="O22"/>
  <c r="M22"/>
  <c r="N22"/>
  <c r="J22"/>
  <c r="K22"/>
  <c r="G22"/>
  <c r="F22"/>
  <c r="BE21"/>
  <c r="BD21"/>
  <c r="AK21"/>
  <c r="J21"/>
  <c r="M21"/>
  <c r="P21"/>
  <c r="O21"/>
  <c r="F21"/>
  <c r="K21"/>
  <c r="G21"/>
  <c r="BE20"/>
  <c r="BD20"/>
  <c r="BD19"/>
  <c r="AK20"/>
  <c r="BC19"/>
  <c r="BB19"/>
  <c r="BB13"/>
  <c r="AZ19"/>
  <c r="AY19"/>
  <c r="AY13"/>
  <c r="AY24"/>
  <c r="AX19"/>
  <c r="AX13"/>
  <c r="AX24"/>
  <c r="BD14"/>
  <c r="BD15"/>
  <c r="BD16"/>
  <c r="BD17"/>
  <c r="BD18"/>
  <c r="BD13"/>
  <c r="AV19"/>
  <c r="AU19"/>
  <c r="AU13"/>
  <c r="AU24"/>
  <c r="AT19"/>
  <c r="AS19"/>
  <c r="AR19"/>
  <c r="AQ19"/>
  <c r="AP19"/>
  <c r="AO19"/>
  <c r="AN19"/>
  <c r="AH19"/>
  <c r="AH13"/>
  <c r="AH24"/>
  <c r="AG19"/>
  <c r="AG13"/>
  <c r="AG24"/>
  <c r="AF19"/>
  <c r="AE19"/>
  <c r="AD19"/>
  <c r="AC19"/>
  <c r="AB19"/>
  <c r="AA19"/>
  <c r="O19"/>
  <c r="M19"/>
  <c r="N19"/>
  <c r="J19"/>
  <c r="K19"/>
  <c r="G19"/>
  <c r="F19"/>
  <c r="BE18"/>
  <c r="AI18"/>
  <c r="AJ18"/>
  <c r="AK18"/>
  <c r="L18"/>
  <c r="I18"/>
  <c r="O18"/>
  <c r="D18"/>
  <c r="D23"/>
  <c r="BE17"/>
  <c r="AI17"/>
  <c r="P17"/>
  <c r="O17"/>
  <c r="Q17"/>
  <c r="N17"/>
  <c r="K17"/>
  <c r="G17"/>
  <c r="F17"/>
  <c r="BE16"/>
  <c r="BE14"/>
  <c r="BE15"/>
  <c r="AI16"/>
  <c r="P16"/>
  <c r="G16"/>
  <c r="S16"/>
  <c r="O16"/>
  <c r="N16"/>
  <c r="K16"/>
  <c r="F16"/>
  <c r="AI15"/>
  <c r="AK15"/>
  <c r="O15"/>
  <c r="J15"/>
  <c r="M15"/>
  <c r="N15"/>
  <c r="G15"/>
  <c r="F15"/>
  <c r="AI14"/>
  <c r="O14"/>
  <c r="M14"/>
  <c r="N14"/>
  <c r="J14"/>
  <c r="G14"/>
  <c r="F14"/>
  <c r="BC13"/>
  <c r="BC24"/>
  <c r="AZ13"/>
  <c r="AZ24"/>
  <c r="AV13"/>
  <c r="AV24"/>
  <c r="AT13"/>
  <c r="AT24"/>
  <c r="AS13"/>
  <c r="AS24"/>
  <c r="AR13"/>
  <c r="AQ13"/>
  <c r="AQ24"/>
  <c r="AP13"/>
  <c r="AP24"/>
  <c r="AO13"/>
  <c r="AO24"/>
  <c r="AN13"/>
  <c r="AF13"/>
  <c r="AF24"/>
  <c r="AE13"/>
  <c r="AD13"/>
  <c r="AD24"/>
  <c r="AC13"/>
  <c r="AB13"/>
  <c r="AB24"/>
  <c r="AA13"/>
  <c r="AA24"/>
  <c r="M13"/>
  <c r="N13"/>
  <c r="O13"/>
  <c r="K13"/>
  <c r="G13"/>
  <c r="F13"/>
  <c r="F18"/>
  <c r="F23"/>
  <c r="AC11"/>
  <c r="AD11"/>
  <c r="AE11"/>
  <c r="AF11"/>
  <c r="AG11"/>
  <c r="AH11"/>
  <c r="AE21" i="1"/>
  <c r="AI21"/>
  <c r="AK21"/>
  <c r="AK25" i="2"/>
  <c r="BE23"/>
  <c r="BD23"/>
  <c r="AK23"/>
  <c r="BE22"/>
  <c r="BD22"/>
  <c r="AI22"/>
  <c r="O22"/>
  <c r="J22"/>
  <c r="M22"/>
  <c r="N22"/>
  <c r="G22"/>
  <c r="F22"/>
  <c r="BE21"/>
  <c r="BD21"/>
  <c r="BD20"/>
  <c r="BD19"/>
  <c r="AK21"/>
  <c r="O21"/>
  <c r="M21"/>
  <c r="N21"/>
  <c r="J21"/>
  <c r="G21"/>
  <c r="F21"/>
  <c r="BE20"/>
  <c r="BE19"/>
  <c r="AK20"/>
  <c r="BC19"/>
  <c r="BC13"/>
  <c r="BC24"/>
  <c r="BB19"/>
  <c r="BA19"/>
  <c r="AZ19"/>
  <c r="AY19"/>
  <c r="AX19"/>
  <c r="AW19"/>
  <c r="AV19"/>
  <c r="AU19"/>
  <c r="AT19"/>
  <c r="AS19"/>
  <c r="AR19"/>
  <c r="AQ19"/>
  <c r="AP19"/>
  <c r="AO19"/>
  <c r="AN19"/>
  <c r="AH19"/>
  <c r="AG19"/>
  <c r="AF19"/>
  <c r="AE19"/>
  <c r="AD19"/>
  <c r="AC19"/>
  <c r="AC13"/>
  <c r="AC24"/>
  <c r="AB19"/>
  <c r="AA19"/>
  <c r="AA13"/>
  <c r="AA24"/>
  <c r="O19"/>
  <c r="M19"/>
  <c r="N19"/>
  <c r="J19"/>
  <c r="P19"/>
  <c r="Q19"/>
  <c r="T19"/>
  <c r="G19"/>
  <c r="F19"/>
  <c r="BE18"/>
  <c r="BE14"/>
  <c r="BE15"/>
  <c r="BE16"/>
  <c r="BE17"/>
  <c r="BE13"/>
  <c r="BD18"/>
  <c r="AI18"/>
  <c r="AK18"/>
  <c r="L18"/>
  <c r="L23"/>
  <c r="I18"/>
  <c r="I23"/>
  <c r="O18"/>
  <c r="E18"/>
  <c r="E23"/>
  <c r="D18"/>
  <c r="D23"/>
  <c r="BD17"/>
  <c r="AI17"/>
  <c r="AK17"/>
  <c r="P17"/>
  <c r="O17"/>
  <c r="N17"/>
  <c r="K17"/>
  <c r="G17"/>
  <c r="F17"/>
  <c r="BD16"/>
  <c r="AI16"/>
  <c r="AK16"/>
  <c r="P16"/>
  <c r="U16"/>
  <c r="G16"/>
  <c r="S16"/>
  <c r="O16"/>
  <c r="N16"/>
  <c r="K16"/>
  <c r="F16"/>
  <c r="BD15"/>
  <c r="BD14"/>
  <c r="BD13"/>
  <c r="AI15"/>
  <c r="AJ15"/>
  <c r="O15"/>
  <c r="M15"/>
  <c r="N15"/>
  <c r="J15"/>
  <c r="K15"/>
  <c r="G15"/>
  <c r="F15"/>
  <c r="AI14"/>
  <c r="O14"/>
  <c r="M14"/>
  <c r="N14"/>
  <c r="J14"/>
  <c r="K14"/>
  <c r="G14"/>
  <c r="F14"/>
  <c r="BB13"/>
  <c r="BB24"/>
  <c r="BA13"/>
  <c r="AZ13"/>
  <c r="AZ24"/>
  <c r="AY13"/>
  <c r="AY24"/>
  <c r="AX13"/>
  <c r="AW13"/>
  <c r="AW24"/>
  <c r="AV13"/>
  <c r="AV24"/>
  <c r="AU13"/>
  <c r="AU24"/>
  <c r="AT13"/>
  <c r="AT24"/>
  <c r="AS13"/>
  <c r="AS24"/>
  <c r="AR13"/>
  <c r="AQ13"/>
  <c r="AQ24"/>
  <c r="AP13"/>
  <c r="AO13"/>
  <c r="AO24"/>
  <c r="AN13"/>
  <c r="AN24"/>
  <c r="AH13"/>
  <c r="AH24"/>
  <c r="AG13"/>
  <c r="AF13"/>
  <c r="AE13"/>
  <c r="AE24"/>
  <c r="AD13"/>
  <c r="AD24"/>
  <c r="AB13"/>
  <c r="AB24"/>
  <c r="M13"/>
  <c r="P13"/>
  <c r="O13"/>
  <c r="K13"/>
  <c r="G13"/>
  <c r="F13"/>
  <c r="F18"/>
  <c r="F23"/>
  <c r="AC11"/>
  <c r="AD11"/>
  <c r="AE11"/>
  <c r="AF11"/>
  <c r="AG11"/>
  <c r="AH11"/>
  <c r="AB19" i="1"/>
  <c r="AB13"/>
  <c r="AB24"/>
  <c r="BE23"/>
  <c r="BD23"/>
  <c r="AI23"/>
  <c r="AK23"/>
  <c r="BE22"/>
  <c r="BD22"/>
  <c r="AI22"/>
  <c r="AJ22"/>
  <c r="AI20"/>
  <c r="AJ20"/>
  <c r="AJ21"/>
  <c r="AJ23"/>
  <c r="AJ19"/>
  <c r="O22"/>
  <c r="M22"/>
  <c r="N22"/>
  <c r="J22"/>
  <c r="K22"/>
  <c r="G22"/>
  <c r="F22"/>
  <c r="BE21"/>
  <c r="BD21"/>
  <c r="O21"/>
  <c r="M21"/>
  <c r="N21"/>
  <c r="J21"/>
  <c r="G21"/>
  <c r="F21"/>
  <c r="BE20"/>
  <c r="BE19"/>
  <c r="BD20"/>
  <c r="BD19"/>
  <c r="BD14"/>
  <c r="BD15"/>
  <c r="BD16"/>
  <c r="BD17"/>
  <c r="BD18"/>
  <c r="BD13"/>
  <c r="BD24"/>
  <c r="BC19"/>
  <c r="BC13"/>
  <c r="BC24"/>
  <c r="BB19"/>
  <c r="BA19"/>
  <c r="AZ19"/>
  <c r="AY19"/>
  <c r="AX19"/>
  <c r="AW19"/>
  <c r="AW13"/>
  <c r="AW24"/>
  <c r="AV19"/>
  <c r="AV13"/>
  <c r="AV24"/>
  <c r="AU19"/>
  <c r="AU13"/>
  <c r="AT19"/>
  <c r="AS19"/>
  <c r="AR19"/>
  <c r="AR13"/>
  <c r="AR24"/>
  <c r="AQ19"/>
  <c r="AQ13"/>
  <c r="AQ24"/>
  <c r="AP19"/>
  <c r="AO19"/>
  <c r="AN19"/>
  <c r="AH19"/>
  <c r="AG19"/>
  <c r="AG13"/>
  <c r="AG24"/>
  <c r="AF19"/>
  <c r="AD19"/>
  <c r="AC19"/>
  <c r="AC13"/>
  <c r="AC24"/>
  <c r="O19"/>
  <c r="M19"/>
  <c r="J19"/>
  <c r="P19"/>
  <c r="G19"/>
  <c r="F19"/>
  <c r="BE18"/>
  <c r="AI18"/>
  <c r="AK18"/>
  <c r="L18"/>
  <c r="L23"/>
  <c r="I18"/>
  <c r="E18"/>
  <c r="E23"/>
  <c r="D18"/>
  <c r="D23"/>
  <c r="BE17"/>
  <c r="AI17"/>
  <c r="AJ17"/>
  <c r="P17"/>
  <c r="G17"/>
  <c r="S17"/>
  <c r="O17"/>
  <c r="Q17"/>
  <c r="N17"/>
  <c r="K17"/>
  <c r="F17"/>
  <c r="BE16"/>
  <c r="BE14"/>
  <c r="BE15"/>
  <c r="BE13"/>
  <c r="BE24"/>
  <c r="AI16"/>
  <c r="AK16"/>
  <c r="P16"/>
  <c r="O16"/>
  <c r="Q16"/>
  <c r="N16"/>
  <c r="K16"/>
  <c r="G16"/>
  <c r="S16"/>
  <c r="F16"/>
  <c r="AI15"/>
  <c r="AK15"/>
  <c r="O15"/>
  <c r="M15"/>
  <c r="N15"/>
  <c r="J15"/>
  <c r="J14"/>
  <c r="J18"/>
  <c r="G15"/>
  <c r="F15"/>
  <c r="F13"/>
  <c r="F14"/>
  <c r="F18"/>
  <c r="F23"/>
  <c r="AI14"/>
  <c r="AJ14"/>
  <c r="AJ15"/>
  <c r="AJ16"/>
  <c r="AJ18"/>
  <c r="AJ13"/>
  <c r="AJ24"/>
  <c r="AK14"/>
  <c r="O14"/>
  <c r="M14"/>
  <c r="P14"/>
  <c r="Q14"/>
  <c r="N14"/>
  <c r="K14"/>
  <c r="G14"/>
  <c r="BB13"/>
  <c r="BB24"/>
  <c r="BA13"/>
  <c r="BA24"/>
  <c r="AZ13"/>
  <c r="AZ24"/>
  <c r="AY13"/>
  <c r="AX13"/>
  <c r="AX24"/>
  <c r="AT13"/>
  <c r="AT24"/>
  <c r="AS13"/>
  <c r="AS24"/>
  <c r="AP13"/>
  <c r="AP24"/>
  <c r="AO13"/>
  <c r="AO24"/>
  <c r="AN13"/>
  <c r="AN24"/>
  <c r="AH13"/>
  <c r="AH24"/>
  <c r="AF13"/>
  <c r="AF24"/>
  <c r="AE13"/>
  <c r="AD13"/>
  <c r="AD24"/>
  <c r="AA13"/>
  <c r="AA24"/>
  <c r="AI13"/>
  <c r="AI19"/>
  <c r="AI24"/>
  <c r="AK24"/>
  <c r="O13"/>
  <c r="M13"/>
  <c r="P13"/>
  <c r="K13"/>
  <c r="G13"/>
  <c r="G18"/>
  <c r="G23"/>
  <c r="AC11"/>
  <c r="AD11"/>
  <c r="AE11"/>
  <c r="AF11"/>
  <c r="AG11"/>
  <c r="AH11"/>
  <c r="K21"/>
  <c r="AK15" i="2"/>
  <c r="O23"/>
  <c r="U17" i="1"/>
  <c r="AI13" i="2"/>
  <c r="AK13"/>
  <c r="N21" i="4"/>
  <c r="P22"/>
  <c r="Q22"/>
  <c r="T22"/>
  <c r="U17"/>
  <c r="Q16" i="2"/>
  <c r="T16"/>
  <c r="V16"/>
  <c r="AJ16"/>
  <c r="U16" i="1"/>
  <c r="AJ18" i="2"/>
  <c r="N13" i="1"/>
  <c r="P14" i="2"/>
  <c r="S14"/>
  <c r="AE19" i="1"/>
  <c r="AE24"/>
  <c r="P13" i="4"/>
  <c r="S13"/>
  <c r="AJ22"/>
  <c r="AJ19"/>
  <c r="AI19"/>
  <c r="AK19"/>
  <c r="AK22"/>
  <c r="J18"/>
  <c r="J23"/>
  <c r="K14"/>
  <c r="AX24" i="2"/>
  <c r="P15"/>
  <c r="U15"/>
  <c r="AN24" i="4"/>
  <c r="BA24"/>
  <c r="AJ15"/>
  <c r="N19" i="1"/>
  <c r="Q14" i="2"/>
  <c r="R14"/>
  <c r="S15"/>
  <c r="N24" i="37"/>
  <c r="Q23"/>
  <c r="T23"/>
  <c r="U23"/>
  <c r="V23"/>
  <c r="Q15"/>
  <c r="R15"/>
  <c r="Q16"/>
  <c r="T16"/>
  <c r="V16"/>
  <c r="N23"/>
  <c r="N14"/>
  <c r="J18"/>
  <c r="J24"/>
  <c r="K15"/>
  <c r="S16"/>
  <c r="AI20"/>
  <c r="AK20"/>
  <c r="S17"/>
  <c r="S19"/>
  <c r="M24"/>
  <c r="L24"/>
  <c r="S19" i="2"/>
  <c r="U19"/>
  <c r="O23" i="4"/>
  <c r="AJ14"/>
  <c r="T14" i="2"/>
  <c r="AP24"/>
  <c r="S14" i="1"/>
  <c r="S22" i="4"/>
  <c r="BA24" i="2"/>
  <c r="AK17" i="1"/>
  <c r="P15"/>
  <c r="S15"/>
  <c r="L23" i="4"/>
  <c r="AY24" i="1"/>
  <c r="N13" i="2"/>
  <c r="M18"/>
  <c r="N18"/>
  <c r="N23"/>
  <c r="AR24"/>
  <c r="G18" i="4"/>
  <c r="G23"/>
  <c r="M18"/>
  <c r="P18"/>
  <c r="P23"/>
  <c r="S23"/>
  <c r="AK14"/>
  <c r="BB24"/>
  <c r="I23" i="1"/>
  <c r="Q17" i="2"/>
  <c r="R17"/>
  <c r="Q15" i="1"/>
  <c r="T15"/>
  <c r="V19" i="2"/>
  <c r="AK13" i="1"/>
  <c r="AK19" i="37"/>
  <c r="T16" i="38"/>
  <c r="V16"/>
  <c r="R16"/>
  <c r="U20"/>
  <c r="S20"/>
  <c r="Q20"/>
  <c r="R20"/>
  <c r="J24"/>
  <c r="K18"/>
  <c r="K24"/>
  <c r="M24"/>
  <c r="N18"/>
  <c r="N24"/>
  <c r="N13"/>
  <c r="K15"/>
  <c r="P15"/>
  <c r="Q15"/>
  <c r="S15"/>
  <c r="AJ15"/>
  <c r="S16"/>
  <c r="R17"/>
  <c r="O18"/>
  <c r="O24"/>
  <c r="AI20"/>
  <c r="AK20"/>
  <c r="U22"/>
  <c r="K23"/>
  <c r="P13"/>
  <c r="U13"/>
  <c r="AK14"/>
  <c r="AK16"/>
  <c r="AK18"/>
  <c r="K14"/>
  <c r="K20"/>
  <c r="S13"/>
  <c r="Q13"/>
  <c r="R13"/>
  <c r="U15"/>
  <c r="T13"/>
  <c r="V13"/>
  <c r="R17" i="39"/>
  <c r="R19"/>
  <c r="Q22"/>
  <c r="T22"/>
  <c r="V22"/>
  <c r="R22"/>
  <c r="BD24" i="4"/>
  <c r="BB25"/>
  <c r="AN25"/>
  <c r="BE24" i="2"/>
  <c r="P14" i="37"/>
  <c r="Q14"/>
  <c r="R14"/>
  <c r="T17" i="4"/>
  <c r="V17"/>
  <c r="R17"/>
  <c r="BD25" i="37"/>
  <c r="P24" i="38"/>
  <c r="U18"/>
  <c r="S21" i="4"/>
  <c r="U21"/>
  <c r="T17" i="2"/>
  <c r="K18" i="37"/>
  <c r="K24"/>
  <c r="K20"/>
  <c r="P20"/>
  <c r="R23"/>
  <c r="P21" i="1"/>
  <c r="BD13" i="38"/>
  <c r="BD25"/>
  <c r="T20"/>
  <c r="V20"/>
  <c r="AI13" i="4"/>
  <c r="S13" i="37"/>
  <c r="U15"/>
  <c r="U13" i="4"/>
  <c r="M18" i="1"/>
  <c r="M23"/>
  <c r="AK20"/>
  <c r="AK14" i="2"/>
  <c r="AJ14"/>
  <c r="K22"/>
  <c r="P22"/>
  <c r="S22"/>
  <c r="AC24" i="4"/>
  <c r="Q16"/>
  <c r="S17"/>
  <c r="BE19"/>
  <c r="R22"/>
  <c r="K14" i="37"/>
  <c r="G18" i="38"/>
  <c r="G24"/>
  <c r="S24"/>
  <c r="P13" i="39"/>
  <c r="Q13"/>
  <c r="M18"/>
  <c r="K18" i="4"/>
  <c r="K23"/>
  <c r="AK19" i="1"/>
  <c r="K15" i="4"/>
  <c r="P15"/>
  <c r="S15"/>
  <c r="N23" i="38"/>
  <c r="P23"/>
  <c r="AK16" i="39"/>
  <c r="AJ16"/>
  <c r="AI13"/>
  <c r="R15" i="1"/>
  <c r="AK22" i="2"/>
  <c r="AI19"/>
  <c r="AK19"/>
  <c r="K14" i="39"/>
  <c r="P14"/>
  <c r="S15"/>
  <c r="U15"/>
  <c r="AZ25" i="4"/>
  <c r="AI24" i="2"/>
  <c r="AK24"/>
  <c r="Q18" i="38"/>
  <c r="AI13"/>
  <c r="AK13"/>
  <c r="U16" i="4"/>
  <c r="O18" i="1"/>
  <c r="AK22"/>
  <c r="U17" i="2"/>
  <c r="V17"/>
  <c r="S17"/>
  <c r="P21"/>
  <c r="S21"/>
  <c r="K21"/>
  <c r="AE24" i="4"/>
  <c r="AK16"/>
  <c r="AJ16"/>
  <c r="BE25" i="37"/>
  <c r="K23"/>
  <c r="BE25" i="39"/>
  <c r="Q15"/>
  <c r="R19" i="38"/>
  <c r="R19" i="2"/>
  <c r="AJ22"/>
  <c r="AJ19"/>
  <c r="AJ17"/>
  <c r="AJ13"/>
  <c r="AJ24"/>
  <c r="G18"/>
  <c r="G23"/>
  <c r="AF24"/>
  <c r="Q21" i="4"/>
  <c r="R21"/>
  <c r="Q13" i="37"/>
  <c r="O18"/>
  <c r="O24"/>
  <c r="I24"/>
  <c r="AR25" i="38"/>
  <c r="AR26"/>
  <c r="K19" i="1"/>
  <c r="AG24" i="2"/>
  <c r="AR24" i="4"/>
  <c r="AR25"/>
  <c r="BE13"/>
  <c r="BE24"/>
  <c r="AJ19" i="38"/>
  <c r="J18" i="39"/>
  <c r="S20"/>
  <c r="U20"/>
  <c r="Q23"/>
  <c r="AK17" i="37"/>
  <c r="AJ17"/>
  <c r="AK17" i="39"/>
  <c r="AJ17"/>
  <c r="P18" i="37"/>
  <c r="S18"/>
  <c r="AK17" i="4"/>
  <c r="AJ17"/>
  <c r="U17" i="38"/>
  <c r="V17"/>
  <c r="K22"/>
  <c r="S23" i="39"/>
  <c r="AU24" i="1"/>
  <c r="J18" i="2"/>
  <c r="P14" i="4"/>
  <c r="P19"/>
  <c r="Q19"/>
  <c r="T19"/>
  <c r="S22" i="39"/>
  <c r="AS25" i="37"/>
  <c r="K22"/>
  <c r="P22"/>
  <c r="Q22"/>
  <c r="F18" i="38"/>
  <c r="F24"/>
  <c r="AJ14" i="39"/>
  <c r="AK14"/>
  <c r="AJ19"/>
  <c r="Q20"/>
  <c r="T20"/>
  <c r="V20"/>
  <c r="U19" i="38"/>
  <c r="V19"/>
  <c r="O18" i="39"/>
  <c r="AI13" i="37"/>
  <c r="AI25"/>
  <c r="AK25"/>
  <c r="S18" i="4"/>
  <c r="U18"/>
  <c r="Q18"/>
  <c r="Q23"/>
  <c r="R23"/>
  <c r="R19"/>
  <c r="S14"/>
  <c r="Q14"/>
  <c r="U14"/>
  <c r="P18" i="39"/>
  <c r="K18"/>
  <c r="K24"/>
  <c r="J24"/>
  <c r="T18" i="38"/>
  <c r="V18"/>
  <c r="Q24"/>
  <c r="R18"/>
  <c r="Q15" i="4"/>
  <c r="S13" i="39"/>
  <c r="K18" i="2"/>
  <c r="K23"/>
  <c r="P18"/>
  <c r="J23"/>
  <c r="AJ13" i="4"/>
  <c r="AJ24"/>
  <c r="O23" i="1"/>
  <c r="U22" i="2"/>
  <c r="U21" i="1"/>
  <c r="Q21"/>
  <c r="S21"/>
  <c r="AX26" i="37"/>
  <c r="AT26"/>
  <c r="AV26"/>
  <c r="AZ26"/>
  <c r="AN26"/>
  <c r="AK13" i="4"/>
  <c r="AI24"/>
  <c r="AK24"/>
  <c r="AP25"/>
  <c r="AV25"/>
  <c r="AR26" i="37"/>
  <c r="AX25" i="1"/>
  <c r="AK13" i="39"/>
  <c r="AI25"/>
  <c r="AK25"/>
  <c r="U14" i="37"/>
  <c r="S14"/>
  <c r="AT25" i="4"/>
  <c r="AX25"/>
  <c r="AK13" i="37"/>
  <c r="U18"/>
  <c r="T15" i="39"/>
  <c r="V15"/>
  <c r="R15"/>
  <c r="S14"/>
  <c r="U14"/>
  <c r="Q14"/>
  <c r="T14"/>
  <c r="V14"/>
  <c r="U22" i="37"/>
  <c r="S22"/>
  <c r="T23" i="39"/>
  <c r="V23"/>
  <c r="R23"/>
  <c r="U21" i="2"/>
  <c r="AP26" i="37"/>
  <c r="M23" i="4"/>
  <c r="N18"/>
  <c r="N23"/>
  <c r="Q18" i="37"/>
  <c r="U23" i="38"/>
  <c r="S23"/>
  <c r="S20" i="37"/>
  <c r="U20"/>
  <c r="Q20"/>
  <c r="T20"/>
  <c r="Q23" i="38"/>
  <c r="O24" i="39"/>
  <c r="Q18"/>
  <c r="Q24"/>
  <c r="BB26" i="37"/>
  <c r="U19" i="4"/>
  <c r="V19"/>
  <c r="S19"/>
  <c r="T13" i="37"/>
  <c r="V13"/>
  <c r="R13"/>
  <c r="M24" i="39"/>
  <c r="N18"/>
  <c r="N24"/>
  <c r="T16" i="4"/>
  <c r="V16"/>
  <c r="R16"/>
  <c r="U24" i="38"/>
  <c r="R23"/>
  <c r="T23"/>
  <c r="V23"/>
  <c r="Q24" i="37"/>
  <c r="R20"/>
  <c r="V20"/>
  <c r="R14" i="39"/>
  <c r="T21" i="1"/>
  <c r="V21"/>
  <c r="R21"/>
  <c r="P23" i="2"/>
  <c r="S23"/>
  <c r="S18"/>
  <c r="U18"/>
  <c r="Q18"/>
  <c r="P24" i="39"/>
  <c r="U24"/>
  <c r="U18"/>
  <c r="T18"/>
  <c r="V18"/>
  <c r="S18"/>
  <c r="U23" i="4"/>
  <c r="R18" i="39"/>
  <c r="T24" i="38"/>
  <c r="V24"/>
  <c r="R24"/>
  <c r="R14" i="4"/>
  <c r="T14"/>
  <c r="V14"/>
  <c r="S24" i="39"/>
  <c r="T23" i="4"/>
  <c r="U23" i="2"/>
  <c r="Q23"/>
  <c r="R18"/>
  <c r="T18"/>
  <c r="V18"/>
  <c r="BB25" i="1"/>
  <c r="AV25"/>
  <c r="R23" i="2"/>
  <c r="T23"/>
  <c r="V23"/>
  <c r="T13" i="39"/>
  <c r="R13"/>
  <c r="V23" i="4"/>
  <c r="T24" i="37"/>
  <c r="R24"/>
  <c r="T15" i="38"/>
  <c r="V15"/>
  <c r="R15"/>
  <c r="U15" i="1"/>
  <c r="V15"/>
  <c r="AT25"/>
  <c r="T17"/>
  <c r="V17"/>
  <c r="R17"/>
  <c r="T22" i="37"/>
  <c r="V22"/>
  <c r="R22"/>
  <c r="S13" i="1"/>
  <c r="U13"/>
  <c r="Q13"/>
  <c r="T24" i="39"/>
  <c r="V24"/>
  <c r="R24"/>
  <c r="R18" i="37"/>
  <c r="T18"/>
  <c r="V18"/>
  <c r="AX26" i="38"/>
  <c r="BB26"/>
  <c r="AN26"/>
  <c r="AT26"/>
  <c r="AZ26"/>
  <c r="AV26"/>
  <c r="AP26"/>
  <c r="K18" i="1"/>
  <c r="K23"/>
  <c r="J23"/>
  <c r="P18"/>
  <c r="AR25"/>
  <c r="U13" i="2"/>
  <c r="Q13"/>
  <c r="S13"/>
  <c r="BD24"/>
  <c r="AP25"/>
  <c r="AN25" i="1"/>
  <c r="T16"/>
  <c r="V16"/>
  <c r="R16"/>
  <c r="U19"/>
  <c r="Q19"/>
  <c r="S19"/>
  <c r="R15" i="4"/>
  <c r="T15"/>
  <c r="AP25" i="1"/>
  <c r="AZ25"/>
  <c r="T14"/>
  <c r="R14"/>
  <c r="R18" i="4"/>
  <c r="P24" i="37"/>
  <c r="Q22" i="2"/>
  <c r="U15" i="4"/>
  <c r="T21"/>
  <c r="V21"/>
  <c r="R20" i="39"/>
  <c r="P22" i="1"/>
  <c r="U14" i="2"/>
  <c r="V14"/>
  <c r="U22" i="4"/>
  <c r="V22"/>
  <c r="BD25" i="39"/>
  <c r="N18" i="1"/>
  <c r="N23"/>
  <c r="T15" i="37"/>
  <c r="V15"/>
  <c r="Q13" i="4"/>
  <c r="K15" i="1"/>
  <c r="T16" i="39"/>
  <c r="R16"/>
  <c r="T18" i="4"/>
  <c r="V18"/>
  <c r="T14" i="37"/>
  <c r="V14"/>
  <c r="M23" i="2"/>
  <c r="R16" i="37"/>
  <c r="R16" i="2"/>
  <c r="AT25"/>
  <c r="Q15"/>
  <c r="S22" i="38"/>
  <c r="Q22"/>
  <c r="AI25"/>
  <c r="AK25"/>
  <c r="Q21" i="2"/>
  <c r="S18" i="38"/>
  <c r="U13" i="39"/>
  <c r="U14" i="1"/>
  <c r="AN25" i="2"/>
  <c r="U19" i="39"/>
  <c r="V19"/>
  <c r="K19" i="2"/>
  <c r="AJ18" i="39"/>
  <c r="AJ13"/>
  <c r="AJ25"/>
  <c r="AJ16" i="37"/>
  <c r="AK18"/>
  <c r="P14" i="38"/>
  <c r="N22"/>
  <c r="N15" i="39"/>
  <c r="U16"/>
  <c r="Q17" i="37"/>
  <c r="Q19"/>
  <c r="I23" i="4"/>
  <c r="AK14" i="37"/>
  <c r="AJ15"/>
  <c r="AJ17" i="38"/>
  <c r="AJ13"/>
  <c r="AJ25"/>
  <c r="S16" i="39"/>
  <c r="V15" i="4"/>
  <c r="T15" i="2"/>
  <c r="V15"/>
  <c r="R15"/>
  <c r="V16" i="39"/>
  <c r="S22" i="1"/>
  <c r="U22"/>
  <c r="Q22"/>
  <c r="Q18"/>
  <c r="U18"/>
  <c r="P23"/>
  <c r="S18"/>
  <c r="T13"/>
  <c r="V13"/>
  <c r="R13"/>
  <c r="T19"/>
  <c r="V19"/>
  <c r="R19"/>
  <c r="AJ13" i="37"/>
  <c r="AJ25"/>
  <c r="T19"/>
  <c r="V19"/>
  <c r="R19"/>
  <c r="T17"/>
  <c r="V17"/>
  <c r="R17"/>
  <c r="AV25" i="2"/>
  <c r="BB25"/>
  <c r="AZ25"/>
  <c r="AR25"/>
  <c r="AX25"/>
  <c r="R21"/>
  <c r="T21"/>
  <c r="V21"/>
  <c r="T13" i="4"/>
  <c r="V13"/>
  <c r="R13"/>
  <c r="V14" i="1"/>
  <c r="Q14" i="38"/>
  <c r="U14"/>
  <c r="S14"/>
  <c r="AV26" i="39"/>
  <c r="AZ26"/>
  <c r="AT26"/>
  <c r="AR26"/>
  <c r="AX26"/>
  <c r="AP26"/>
  <c r="AN26"/>
  <c r="BB26"/>
  <c r="R22" i="2"/>
  <c r="T22"/>
  <c r="V22"/>
  <c r="V13" i="39"/>
  <c r="T22" i="38"/>
  <c r="V22"/>
  <c r="R22"/>
  <c r="U24" i="37"/>
  <c r="V24"/>
  <c r="S24"/>
  <c r="R13" i="2"/>
  <c r="T13"/>
  <c r="V13"/>
  <c r="S23" i="1"/>
  <c r="U23"/>
  <c r="T18"/>
  <c r="V18"/>
  <c r="Q23"/>
  <c r="R18"/>
  <c r="T14" i="38"/>
  <c r="V14"/>
  <c r="R14"/>
  <c r="T22" i="1"/>
  <c r="V22"/>
  <c r="R22"/>
  <c r="T23"/>
  <c r="V23"/>
  <c r="R23"/>
  <c r="T17" i="50"/>
  <c r="V17"/>
  <c r="R17"/>
  <c r="U23"/>
  <c r="Q23"/>
  <c r="S23"/>
  <c r="S22"/>
  <c r="U22"/>
  <c r="AP26"/>
  <c r="AT26"/>
  <c r="AX26"/>
  <c r="BB26"/>
  <c r="T16"/>
  <c r="V16"/>
  <c r="R16"/>
  <c r="T19"/>
  <c r="V19"/>
  <c r="R19"/>
  <c r="R22"/>
  <c r="T22"/>
  <c r="V22"/>
  <c r="P18"/>
  <c r="J24"/>
  <c r="T14"/>
  <c r="V14"/>
  <c r="R14"/>
  <c r="S14"/>
  <c r="P15"/>
  <c r="S16"/>
  <c r="K18"/>
  <c r="K24"/>
  <c r="O18"/>
  <c r="S20"/>
  <c r="K23"/>
  <c r="AI25"/>
  <c r="AK25"/>
  <c r="AK17"/>
  <c r="N18"/>
  <c r="N24"/>
  <c r="AK19"/>
  <c r="K22"/>
  <c r="P13"/>
  <c r="Q20"/>
  <c r="S13"/>
  <c r="U13"/>
  <c r="O24"/>
  <c r="Q18"/>
  <c r="P24"/>
  <c r="U18"/>
  <c r="S18"/>
  <c r="T20"/>
  <c r="V20"/>
  <c r="R20"/>
  <c r="U15"/>
  <c r="Q15"/>
  <c r="S15"/>
  <c r="R23"/>
  <c r="T23"/>
  <c r="V23"/>
  <c r="Q13"/>
  <c r="S24"/>
  <c r="U24"/>
  <c r="T18"/>
  <c r="V18"/>
  <c r="Q24"/>
  <c r="R18"/>
  <c r="T13"/>
  <c r="V13"/>
  <c r="R13"/>
  <c r="R15"/>
  <c r="T15"/>
  <c r="V15"/>
  <c r="T24"/>
  <c r="V24"/>
  <c r="R24"/>
  <c r="O24" i="54" l="1"/>
  <c r="Q18"/>
  <c r="AK13"/>
  <c r="AI25"/>
  <c r="AK25" s="1"/>
  <c r="T19"/>
  <c r="V19" s="1"/>
  <c r="R19"/>
  <c r="U15"/>
  <c r="S15"/>
  <c r="T20"/>
  <c r="V20" s="1"/>
  <c r="R20"/>
  <c r="P24"/>
  <c r="U18"/>
  <c r="S18"/>
  <c r="R22"/>
  <c r="T22"/>
  <c r="V22" s="1"/>
  <c r="Q15"/>
  <c r="R23"/>
  <c r="T23"/>
  <c r="V23" s="1"/>
  <c r="T14"/>
  <c r="V14" s="1"/>
  <c r="R14"/>
  <c r="T17"/>
  <c r="V17" s="1"/>
  <c r="R17"/>
  <c r="T13"/>
  <c r="V13" s="1"/>
  <c r="R13"/>
  <c r="P24" i="53"/>
  <c r="U18"/>
  <c r="S18"/>
  <c r="V23"/>
  <c r="T20"/>
  <c r="V20" s="1"/>
  <c r="R20"/>
  <c r="S13"/>
  <c r="U13"/>
  <c r="Q13"/>
  <c r="U15"/>
  <c r="S15"/>
  <c r="V22"/>
  <c r="AI25"/>
  <c r="AK25" s="1"/>
  <c r="AK13"/>
  <c r="T14"/>
  <c r="V14" s="1"/>
  <c r="R14"/>
  <c r="Q15"/>
  <c r="Q18"/>
  <c r="Q18" i="52"/>
  <c r="S18"/>
  <c r="P24"/>
  <c r="U18"/>
  <c r="T22"/>
  <c r="V22" s="1"/>
  <c r="R22"/>
  <c r="R22" i="51"/>
  <c r="T22"/>
  <c r="V22" s="1"/>
  <c r="S18"/>
  <c r="P24"/>
  <c r="U18"/>
  <c r="Q18"/>
  <c r="R15" i="54" l="1"/>
  <c r="T15"/>
  <c r="V15" s="1"/>
  <c r="T18"/>
  <c r="V18" s="1"/>
  <c r="Q24"/>
  <c r="R18"/>
  <c r="S24"/>
  <c r="U24"/>
  <c r="S24" i="53"/>
  <c r="U24"/>
  <c r="R15"/>
  <c r="T15"/>
  <c r="V15" s="1"/>
  <c r="T13"/>
  <c r="V13" s="1"/>
  <c r="R13"/>
  <c r="T18"/>
  <c r="V18" s="1"/>
  <c r="R18"/>
  <c r="Q24"/>
  <c r="S24" i="52"/>
  <c r="U24"/>
  <c r="Q24"/>
  <c r="R18"/>
  <c r="T18"/>
  <c r="V18" s="1"/>
  <c r="T18" i="51"/>
  <c r="V18" s="1"/>
  <c r="Q24"/>
  <c r="R18"/>
  <c r="S24"/>
  <c r="U24"/>
  <c r="T24" i="54" l="1"/>
  <c r="V24" s="1"/>
  <c r="R24"/>
  <c r="T24" i="53"/>
  <c r="V24" s="1"/>
  <c r="R24"/>
  <c r="T24" i="52"/>
  <c r="V24" s="1"/>
  <c r="R24"/>
  <c r="R24" i="51"/>
  <c r="T24"/>
  <c r="V24" s="1"/>
</calcChain>
</file>

<file path=xl/sharedStrings.xml><?xml version="1.0" encoding="utf-8"?>
<sst xmlns="http://schemas.openxmlformats.org/spreadsheetml/2006/main" count="1554" uniqueCount="152">
  <si>
    <t>return to Main Page-Reports Link</t>
  </si>
  <si>
    <t>Please fill-up Volume Allocation</t>
  </si>
  <si>
    <t>mar 23-29</t>
  </si>
  <si>
    <t>Plant Capacities</t>
  </si>
  <si>
    <t>MINDANAO PLANTS</t>
  </si>
  <si>
    <t>% Capacity Utilization</t>
  </si>
  <si>
    <t>DAILY PRODUCTION</t>
  </si>
  <si>
    <t>DOWNTITME</t>
  </si>
  <si>
    <t>Feedmill</t>
  </si>
  <si>
    <t>Per Day</t>
  </si>
  <si>
    <t>Per Week</t>
  </si>
  <si>
    <t>Backlog</t>
  </si>
  <si>
    <t>New Alloc</t>
  </si>
  <si>
    <t>Total</t>
  </si>
  <si>
    <t>% Utilization</t>
  </si>
  <si>
    <t>Prod'n Days</t>
  </si>
  <si>
    <t>Remarks</t>
  </si>
  <si>
    <r>
      <t xml:space="preserve">DAILY PRODUCTION </t>
    </r>
    <r>
      <rPr>
        <sz val="12"/>
        <color indexed="8"/>
        <rFont val="Calibri"/>
        <family val="2"/>
      </rPr>
      <t>(50kg-bag)</t>
    </r>
  </si>
  <si>
    <t>RM STOCKOUT</t>
  </si>
  <si>
    <t>PLANT-RELATED</t>
  </si>
  <si>
    <t>LOW PULLOUT</t>
  </si>
  <si>
    <t>CHANGE-OVER</t>
  </si>
  <si>
    <t>TOTAL</t>
  </si>
  <si>
    <t>Mixing</t>
  </si>
  <si>
    <t>Pelleting</t>
  </si>
  <si>
    <t>Mash</t>
  </si>
  <si>
    <t>P/C</t>
  </si>
  <si>
    <t>AREA / PLANT</t>
  </si>
  <si>
    <t>Alloc.</t>
  </si>
  <si>
    <t>% Ach.</t>
  </si>
  <si>
    <t>Power Interruption</t>
  </si>
  <si>
    <t>Machine Trouble</t>
  </si>
  <si>
    <t>Lack of Manpower</t>
  </si>
  <si>
    <t>Full FG warehouse</t>
  </si>
  <si>
    <t>Full RM warehouse</t>
  </si>
  <si>
    <t>Re-formulation</t>
  </si>
  <si>
    <t>R&amp;D/Sales priority</t>
  </si>
  <si>
    <t>Mon</t>
  </si>
  <si>
    <t>Tue</t>
  </si>
  <si>
    <t>Wed</t>
  </si>
  <si>
    <t>Thu</t>
  </si>
  <si>
    <t>Fri</t>
  </si>
  <si>
    <t>Sat</t>
  </si>
  <si>
    <t>Sun</t>
  </si>
  <si>
    <t>hrs</t>
  </si>
  <si>
    <t>bags affected</t>
  </si>
  <si>
    <t>bags    affected</t>
  </si>
  <si>
    <t>CDO1</t>
  </si>
  <si>
    <t>CK40</t>
  </si>
  <si>
    <t>CDO Feed Plant-ILIPCO</t>
  </si>
  <si>
    <t xml:space="preserve"> NORTH MINDANAO</t>
  </si>
  <si>
    <t>CDO2</t>
  </si>
  <si>
    <t>CK42</t>
  </si>
  <si>
    <t>B-Meg CDO Plant-5S</t>
  </si>
  <si>
    <t>CDO3</t>
  </si>
  <si>
    <t>CK43</t>
  </si>
  <si>
    <t>BUK1</t>
  </si>
  <si>
    <t>CK44</t>
  </si>
  <si>
    <t>B-Meg Bukidnon Feed Plant</t>
  </si>
  <si>
    <t>CDO Feed Plant-PIT</t>
  </si>
  <si>
    <t>BUK4</t>
  </si>
  <si>
    <t>CK45</t>
  </si>
  <si>
    <t>Valencia Feed Plant</t>
  </si>
  <si>
    <t>NORTHMIN</t>
  </si>
  <si>
    <t>DAVAO1</t>
  </si>
  <si>
    <t>CL40</t>
  </si>
  <si>
    <t>Davao Feed Plant 1&amp;2</t>
  </si>
  <si>
    <t>*will allocate requirements for mar 30-apr5 in advance total of 6120 bags</t>
  </si>
  <si>
    <t xml:space="preserve"> SOUTH MINDANAO</t>
  </si>
  <si>
    <t>Davao Feed Plant 1</t>
  </si>
  <si>
    <t>GENSAN</t>
  </si>
  <si>
    <t>CL42</t>
  </si>
  <si>
    <t>Gensan Feed Plant-Polomolok</t>
  </si>
  <si>
    <t>*will allocate requirements for mar 30-apr5 in advance total 2000 bags 
*1:2 reqt hog pre</t>
  </si>
  <si>
    <t>CL41</t>
  </si>
  <si>
    <t>Davao Feed Plant 2</t>
  </si>
  <si>
    <t>ZAMBO</t>
  </si>
  <si>
    <t>CL44</t>
  </si>
  <si>
    <t>Zamboanga Feed Plant-GHM</t>
  </si>
  <si>
    <t>TOTAL MINDANAO</t>
  </si>
  <si>
    <t xml:space="preserve"> TOTAL MINDANAO</t>
  </si>
  <si>
    <t>SEPT. 28 - OCT. 04, 2015</t>
  </si>
  <si>
    <t>MACHINE- PELLETMILL, CONDITIONER, BOILER</t>
  </si>
  <si>
    <t>DLP</t>
  </si>
  <si>
    <t>PELLETMILL DIE CLAMP, DIE BOLT AND DRIVING KEY REPAIR</t>
  </si>
  <si>
    <t>XPY HSP</t>
  </si>
  <si>
    <t>CONDITIONER PADDLE REPLACEMENT</t>
  </si>
  <si>
    <t>PFP</t>
  </si>
  <si>
    <t>BI3000</t>
  </si>
  <si>
    <t>ON-GOING/CONDITIONER PADDLE REPLACEMENT</t>
  </si>
  <si>
    <t>GF BSC</t>
  </si>
  <si>
    <t>SCIFI BLP1</t>
  </si>
  <si>
    <t>SCIFI BLP2</t>
  </si>
  <si>
    <t>SCIFI BPLC</t>
  </si>
  <si>
    <t>CUC BBGM</t>
  </si>
  <si>
    <t>MED. FROM SALES</t>
  </si>
  <si>
    <t>SCIFI BSP Reg.</t>
  </si>
  <si>
    <t>ON-GOING/PELLETMILL DIE CLAMP, DIE BOLT AND DRIVING KEY REPAIR</t>
  </si>
  <si>
    <t>GEAR BSP</t>
  </si>
  <si>
    <t>JONA HSC</t>
  </si>
  <si>
    <t>IBSC</t>
  </si>
  <si>
    <t>MFC HBC Reg.</t>
  </si>
  <si>
    <t>MFC HPSP Med.</t>
  </si>
  <si>
    <t>MFC HLP Med.</t>
  </si>
  <si>
    <t>SEPTEMBER 28-OCTOBER 04, 2015</t>
  </si>
  <si>
    <t>Due to the ongoing repair of pouring hopper and conveyor housing. Also, frequent changeover to cover up production prioritization, Pelletmill line 3 breakdown due to main shafting conked out</t>
  </si>
  <si>
    <t>PLM</t>
  </si>
  <si>
    <t xml:space="preserve">  EX HLACT</t>
  </si>
  <si>
    <t>CGC</t>
  </si>
  <si>
    <t>BSC</t>
  </si>
  <si>
    <t>BFC</t>
  </si>
  <si>
    <t>IN 1000</t>
  </si>
  <si>
    <t>IN 2000</t>
  </si>
  <si>
    <t>IN 3000</t>
  </si>
  <si>
    <t>GOAT LACT</t>
  </si>
  <si>
    <t>I-CBC</t>
  </si>
  <si>
    <t>I-BSC</t>
  </si>
  <si>
    <t>SUNFRESH PLC/LAYER PELLET-1 DEKALB</t>
  </si>
  <si>
    <t>ESSENTIAL BSC</t>
  </si>
  <si>
    <t>TRADE PREM LAYER -hillCrest</t>
  </si>
  <si>
    <t>PREM BSC</t>
  </si>
  <si>
    <t>NF HPSC REG HAO</t>
  </si>
  <si>
    <t>NF HPSC MED</t>
  </si>
  <si>
    <t>JUDITH LM1</t>
  </si>
  <si>
    <t>Repair sheared bucket elevator and repalce drive motor (line 1)</t>
  </si>
  <si>
    <t>Sheared crumbler belt (line 2)</t>
  </si>
  <si>
    <t>Repair sheared bucket elevator and repalce drive motor (line 1), Sheared crumbler belt (line 2)</t>
  </si>
  <si>
    <t>Davao 1</t>
  </si>
  <si>
    <t>Repair sheared bucket elevator and repalce drive motor (line 1), Sheared crumbler belt (line 2) and Manpower related.</t>
  </si>
  <si>
    <t>Davao 2</t>
  </si>
  <si>
    <t>&gt; Sheared bucket elevator after Mixing line</t>
  </si>
  <si>
    <t>&gt; RM Pouring preparation</t>
  </si>
  <si>
    <t>&gt; Sheared bucket elevator after fat coater</t>
  </si>
  <si>
    <t>&gt; Lack Manpower</t>
  </si>
  <si>
    <t>GMC FEEDMILL Mill Tech</t>
  </si>
  <si>
    <t>(Backlog)/advance</t>
  </si>
  <si>
    <t>CK46</t>
  </si>
  <si>
    <t xml:space="preserve">                                        </t>
  </si>
  <si>
    <t>Mega Farm Feed Plant</t>
  </si>
  <si>
    <t>CK47</t>
  </si>
  <si>
    <t>Tagoloan Plant</t>
  </si>
  <si>
    <t>Feb 28 to Mar 6 , 2022</t>
  </si>
  <si>
    <t>ALLOCATION COMPLETE</t>
  </si>
  <si>
    <t>Mar 7-13 , 2022</t>
  </si>
  <si>
    <t>Mar 14-20 , 2022</t>
  </si>
  <si>
    <t>Done alloc</t>
  </si>
  <si>
    <t>Jul 4-10 , 2022</t>
  </si>
  <si>
    <t>Jul 11-17 , 2022</t>
  </si>
  <si>
    <t>Jul 18-24 , 2022</t>
  </si>
  <si>
    <t>Jul 25-31 , 2022</t>
  </si>
  <si>
    <t>Jun 27- Jul 3 , 2022</t>
  </si>
  <si>
    <r>
      <t xml:space="preserve">Affected by Low TPH due to stock out filler materials (rice bran, soft pollard &amp; corn bran) - </t>
    </r>
    <r>
      <rPr>
        <sz val="14"/>
        <color indexed="12"/>
        <rFont val="Arial Narrow"/>
        <family val="2"/>
      </rPr>
      <t>5,966 bags</t>
    </r>
    <r>
      <rPr>
        <b/>
        <sz val="14"/>
        <color indexed="12"/>
        <rFont val="Arial Narrow"/>
        <family val="2"/>
      </rPr>
      <t xml:space="preserve">
</t>
    </r>
    <r>
      <rPr>
        <sz val="14"/>
        <color indexed="12"/>
        <rFont val="Arial Narrow"/>
        <family val="2"/>
      </rPr>
      <t>IBSC - 1,240 bags
IBGP - 2,920 bags
Int3000 - 1,806 bags</t>
    </r>
    <r>
      <rPr>
        <b/>
        <sz val="14"/>
        <color indexed="12"/>
        <rFont val="Arial Narrow"/>
        <family val="2"/>
      </rPr>
      <t xml:space="preserve">
Power Interruption -- Busted Fuselink at Tower 2 - </t>
    </r>
    <r>
      <rPr>
        <sz val="14"/>
        <color indexed="12"/>
        <rFont val="Arial Narrow"/>
        <family val="2"/>
      </rPr>
      <t>4,520 bags
ICBC - 4,520 bags</t>
    </r>
    <r>
      <rPr>
        <b/>
        <sz val="14"/>
        <color indexed="12"/>
        <rFont val="Arial Narrow"/>
        <family val="2"/>
      </rPr>
      <t xml:space="preserve">
Baklog due infested cracked corn</t>
    </r>
    <r>
      <rPr>
        <sz val="14"/>
        <color indexed="12"/>
        <rFont val="Arial Narrow"/>
        <family val="2"/>
      </rPr>
      <t xml:space="preserve"> - 3,160 bags
Int3000 plus - 3,160 bags
</t>
    </r>
    <r>
      <rPr>
        <b/>
        <sz val="14"/>
        <color indexed="12"/>
        <rFont val="Arial Narrow"/>
        <family val="2"/>
      </rPr>
      <t xml:space="preserve">Power Interruption </t>
    </r>
    <r>
      <rPr>
        <sz val="14"/>
        <color indexed="12"/>
        <rFont val="Arial Narrow"/>
        <family val="2"/>
      </rPr>
      <t>- 806 bags
BHSP - 806 bags</t>
    </r>
  </si>
</sst>
</file>

<file path=xl/styles.xml><?xml version="1.0" encoding="utf-8"?>
<styleSheet xmlns="http://schemas.openxmlformats.org/spreadsheetml/2006/main">
  <numFmts count="12">
    <numFmt numFmtId="164" formatCode="_(* #,##0_);_(* \(#,##0\);_(* &quot;-&quot;_);_(@_)"/>
    <numFmt numFmtId="165" formatCode="_(* #,##0.00_);_(* \(#,##0.00\);_(* &quot;-&quot;??_);_(@_)"/>
    <numFmt numFmtId="166" formatCode="#,##0.0"/>
    <numFmt numFmtId="167" formatCode="_(* #,##0_);_(* \(#,##0\);_(* \-_);_(@_)"/>
    <numFmt numFmtId="168" formatCode="_(* #,##0.00_);_(* \(#,##0.00\);_(* \-??_);_(@_)"/>
    <numFmt numFmtId="169" formatCode="_(* #,##0_);_(* \(#,##0\);_(* \-??_);_(@_)"/>
    <numFmt numFmtId="170" formatCode="_(* #,##0_);_(* \(#,##0\);_(* &quot;-&quot;??_);_(@_)"/>
    <numFmt numFmtId="171" formatCode="&quot;Php&quot;#,##0_);&quot;(Php&quot;#,##0\)"/>
    <numFmt numFmtId="172" formatCode="&quot;Php&quot;#,##0_);\(&quot;Php&quot;#,##0\)"/>
    <numFmt numFmtId="173" formatCode="_(&quot;Php&quot;* #,##0.00_);_(&quot;Php&quot;* \(#,##0.00\);_(&quot;Php&quot;* &quot;-&quot;??_);_(@_)"/>
    <numFmt numFmtId="174" formatCode="0.00_)"/>
    <numFmt numFmtId="175" formatCode="[$-3409]dddd\,\ mmmm\ dd\,\ yyyy;@"/>
  </numFmts>
  <fonts count="62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6"/>
      <name val="Calibri"/>
      <family val="2"/>
    </font>
    <font>
      <sz val="11"/>
      <color indexed="20"/>
      <name val="Calibri"/>
      <family val="2"/>
    </font>
    <font>
      <b/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34"/>
    </font>
    <font>
      <sz val="10"/>
      <name val="Century Gothic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u/>
      <sz val="12"/>
      <color indexed="12"/>
      <name val="Arial"/>
      <family val="2"/>
    </font>
    <font>
      <sz val="11"/>
      <color indexed="48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Arial"/>
      <family val="2"/>
    </font>
    <font>
      <b/>
      <i/>
      <sz val="16"/>
      <name val="Helv"/>
    </font>
    <font>
      <sz val="12"/>
      <name val="Arial"/>
      <family val="2"/>
    </font>
    <font>
      <b/>
      <sz val="11"/>
      <color indexed="63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1"/>
      <color indexed="14"/>
      <name val="Calibri"/>
      <family val="2"/>
    </font>
    <font>
      <sz val="11"/>
      <color indexed="10"/>
      <name val="Calibri"/>
      <family val="2"/>
    </font>
    <font>
      <b/>
      <sz val="14"/>
      <color indexed="12"/>
      <name val="Arial Narrow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 Narrow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4"/>
      <color indexed="12"/>
      <name val="Arial Narrow"/>
      <family val="2"/>
    </font>
  </fonts>
  <fills count="9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2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9"/>
      </patternFill>
    </fill>
    <fill>
      <patternFill patternType="solid">
        <fgColor indexed="44"/>
        <bgColor indexed="31"/>
      </patternFill>
    </fill>
    <fill>
      <patternFill patternType="solid">
        <fgColor indexed="48"/>
        <bgColor indexed="39"/>
      </patternFill>
    </fill>
    <fill>
      <patternFill patternType="solid">
        <fgColor indexed="62"/>
        <bgColor indexed="56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26"/>
        <bgColor indexed="9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24"/>
      </patternFill>
    </fill>
    <fill>
      <patternFill patternType="solid">
        <fgColor indexed="55"/>
        <bgColor indexed="23"/>
      </patternFill>
    </fill>
    <fill>
      <patternFill patternType="solid">
        <fgColor indexed="10"/>
        <bgColor indexed="60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60"/>
        <bgColor indexed="25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21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18"/>
      </patternFill>
    </fill>
    <fill>
      <patternFill patternType="solid">
        <fgColor indexed="54"/>
        <bgColor indexed="23"/>
      </patternFill>
    </fill>
    <fill>
      <patternFill patternType="solid">
        <fgColor indexed="58"/>
        <bgColor indexed="58"/>
      </patternFill>
    </fill>
    <fill>
      <patternFill patternType="solid">
        <fgColor indexed="53"/>
      </patternFill>
    </fill>
    <fill>
      <patternFill patternType="solid">
        <fgColor indexed="47"/>
        <bgColor indexed="41"/>
      </patternFill>
    </fill>
    <fill>
      <patternFill patternType="solid">
        <fgColor indexed="53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22"/>
      </patternFill>
    </fill>
    <fill>
      <patternFill patternType="solid">
        <fgColor indexed="15"/>
        <bgColor indexed="35"/>
      </patternFill>
    </fill>
    <fill>
      <patternFill patternType="solid">
        <fgColor indexed="55"/>
      </patternFill>
    </fill>
    <fill>
      <patternFill patternType="solid">
        <fgColor indexed="24"/>
        <bgColor indexed="31"/>
      </patternFill>
    </fill>
    <fill>
      <patternFill patternType="solid">
        <fgColor indexed="24"/>
        <bgColor indexed="22"/>
      </patternFill>
    </fill>
    <fill>
      <patternFill patternType="solid">
        <fgColor indexed="39"/>
        <bgColor indexed="48"/>
      </patternFill>
    </fill>
    <fill>
      <patternFill patternType="solid">
        <fgColor indexed="50"/>
        <bgColor indexed="45"/>
      </patternFill>
    </fill>
    <fill>
      <patternFill patternType="solid">
        <fgColor indexed="19"/>
        <bgColor indexed="55"/>
      </patternFill>
    </fill>
    <fill>
      <patternFill patternType="solid">
        <fgColor indexed="41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47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18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solid">
        <fgColor indexed="41"/>
        <bgColor indexed="44"/>
      </patternFill>
    </fill>
    <fill>
      <patternFill patternType="lightUp">
        <fgColor indexed="48"/>
        <bgColor indexed="41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23"/>
        <bgColor indexed="55"/>
      </patternFill>
    </fill>
    <fill>
      <patternFill patternType="solid">
        <fgColor indexed="23"/>
      </patternFill>
    </fill>
    <fill>
      <patternFill patternType="solid">
        <fgColor indexed="9"/>
        <bgColor indexed="26"/>
      </patternFill>
    </fill>
    <fill>
      <patternFill patternType="solid">
        <fgColor indexed="9"/>
      </patternFill>
    </fill>
    <fill>
      <patternFill patternType="solid">
        <fgColor indexed="2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7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9">
    <xf numFmtId="0" fontId="0" fillId="0" borderId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2" borderId="0" applyNumberFormat="0" applyBorder="0" applyAlignment="0" applyProtection="0"/>
    <xf numFmtId="0" fontId="3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18" borderId="0" applyNumberFormat="0" applyBorder="0" applyAlignment="0" applyProtection="0"/>
    <xf numFmtId="0" fontId="3" fillId="25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" borderId="0" applyNumberFormat="0" applyBorder="0" applyAlignment="0" applyProtection="0"/>
    <xf numFmtId="0" fontId="2" fillId="32" borderId="0" applyNumberFormat="0" applyBorder="0" applyAlignment="0" applyProtection="0"/>
    <xf numFmtId="0" fontId="2" fillId="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0" borderId="0" applyNumberFormat="0" applyBorder="0" applyAlignment="0" applyProtection="0"/>
    <xf numFmtId="0" fontId="3" fillId="36" borderId="0" applyNumberFormat="0" applyBorder="0" applyAlignment="0" applyProtection="0"/>
    <xf numFmtId="0" fontId="3" fillId="30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" fillId="3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3" fillId="5" borderId="0" applyNumberFormat="0" applyBorder="0" applyAlignment="0" applyProtection="0"/>
    <xf numFmtId="0" fontId="3" fillId="42" borderId="0" applyNumberFormat="0" applyBorder="0" applyAlignment="0" applyProtection="0"/>
    <xf numFmtId="0" fontId="3" fillId="31" borderId="0" applyNumberFormat="0" applyBorder="0" applyAlignment="0" applyProtection="0"/>
    <xf numFmtId="0" fontId="3" fillId="38" borderId="0" applyNumberFormat="0" applyBorder="0" applyAlignment="0" applyProtection="0"/>
    <xf numFmtId="0" fontId="3" fillId="43" borderId="0" applyNumberFormat="0" applyBorder="0" applyAlignment="0" applyProtection="0"/>
    <xf numFmtId="0" fontId="3" fillId="38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2" fillId="46" borderId="0" applyNumberFormat="0" applyBorder="0" applyAlignment="0" applyProtection="0"/>
    <xf numFmtId="0" fontId="2" fillId="39" borderId="0" applyNumberFormat="0" applyBorder="0" applyAlignment="0" applyProtection="0"/>
    <xf numFmtId="0" fontId="2" fillId="19" borderId="0" applyNumberFormat="0" applyBorder="0" applyAlignment="0" applyProtection="0"/>
    <xf numFmtId="0" fontId="2" fillId="7" borderId="0" applyNumberFormat="0" applyBorder="0" applyAlignment="0" applyProtection="0"/>
    <xf numFmtId="0" fontId="3" fillId="47" borderId="0" applyNumberFormat="0" applyBorder="0" applyAlignment="0" applyProtection="0"/>
    <xf numFmtId="0" fontId="3" fillId="41" borderId="0" applyNumberFormat="0" applyBorder="0" applyAlignment="0" applyProtection="0"/>
    <xf numFmtId="0" fontId="3" fillId="48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2" borderId="0" applyNumberFormat="0" applyBorder="0" applyAlignment="0" applyProtection="0"/>
    <xf numFmtId="0" fontId="2" fillId="41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50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4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52" borderId="0" applyNumberFormat="0" applyBorder="0" applyAlignment="0" applyProtection="0"/>
    <xf numFmtId="0" fontId="2" fillId="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6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13" borderId="0" applyNumberFormat="0" applyBorder="0" applyAlignment="0" applyProtection="0"/>
    <xf numFmtId="0" fontId="2" fillId="55" borderId="0" applyNumberFormat="0" applyBorder="0" applyAlignment="0" applyProtection="0"/>
    <xf numFmtId="0" fontId="3" fillId="21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4" borderId="0" applyNumberFormat="0" applyBorder="0" applyAlignment="0" applyProtection="0"/>
    <xf numFmtId="0" fontId="3" fillId="56" borderId="0" applyNumberFormat="0" applyBorder="0" applyAlignment="0" applyProtection="0"/>
    <xf numFmtId="0" fontId="3" fillId="54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4" fillId="39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4" borderId="0" applyNumberFormat="0" applyBorder="0" applyAlignment="0" applyProtection="0"/>
    <xf numFmtId="0" fontId="6" fillId="59" borderId="2" applyNumberFormat="0" applyAlignment="0" applyProtection="0"/>
    <xf numFmtId="0" fontId="7" fillId="58" borderId="1" applyNumberFormat="0" applyAlignment="0" applyProtection="0"/>
    <xf numFmtId="0" fontId="7" fillId="32" borderId="1" applyNumberFormat="0" applyAlignment="0" applyProtection="0"/>
    <xf numFmtId="0" fontId="7" fillId="58" borderId="1" applyNumberFormat="0" applyAlignment="0" applyProtection="0"/>
    <xf numFmtId="0" fontId="8" fillId="50" borderId="3" applyNumberFormat="0" applyAlignment="0" applyProtection="0"/>
    <xf numFmtId="0" fontId="8" fillId="60" borderId="3" applyNumberFormat="0" applyAlignment="0" applyProtection="0"/>
    <xf numFmtId="0" fontId="8" fillId="42" borderId="3" applyNumberFormat="0" applyAlignment="0" applyProtection="0"/>
    <xf numFmtId="0" fontId="8" fillId="60" borderId="3" applyNumberFormat="0" applyAlignment="0" applyProtection="0"/>
    <xf numFmtId="165" fontId="42" fillId="0" borderId="0" applyFont="0" applyFill="0" applyBorder="0" applyAlignment="0" applyProtection="0"/>
    <xf numFmtId="167" fontId="2" fillId="0" borderId="0" applyFill="0" applyBorder="0" applyAlignment="0" applyProtection="0"/>
    <xf numFmtId="164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2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0" fillId="0" borderId="0" applyFont="0" applyFill="0" applyBorder="0" applyAlignment="0" applyProtection="0">
      <alignment vertical="center"/>
    </xf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42" fillId="0" borderId="0" applyFont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9" fillId="0" borderId="0" applyFill="0" applyBorder="0" applyAlignment="0" applyProtection="0"/>
    <xf numFmtId="168" fontId="2" fillId="0" borderId="0" applyFill="0" applyBorder="0" applyAlignment="0" applyProtection="0"/>
    <xf numFmtId="169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5" fontId="2" fillId="0" borderId="0" applyFont="0" applyFill="0" applyBorder="0" applyAlignment="0" applyProtection="0"/>
    <xf numFmtId="170" fontId="2" fillId="0" borderId="0" applyFill="0" applyBorder="0" applyAlignment="0" applyProtection="0"/>
    <xf numFmtId="169" fontId="2" fillId="0" borderId="0" applyFill="0" applyBorder="0" applyAlignment="0" applyProtection="0"/>
    <xf numFmtId="170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9" fontId="2" fillId="0" borderId="0" applyFill="0" applyBorder="0" applyAlignment="0" applyProtection="0"/>
    <xf numFmtId="169" fontId="2" fillId="0" borderId="0" applyFill="0" applyBorder="0" applyAlignment="0" applyProtection="0"/>
    <xf numFmtId="170" fontId="2" fillId="0" borderId="0" applyFill="0" applyBorder="0" applyAlignment="0" applyProtection="0"/>
    <xf numFmtId="169" fontId="2" fillId="0" borderId="0" applyFill="0" applyBorder="0" applyAlignment="0" applyProtection="0"/>
    <xf numFmtId="170" fontId="2" fillId="0" borderId="0" applyFill="0" applyBorder="0" applyAlignment="0" applyProtection="0"/>
    <xf numFmtId="165" fontId="9" fillId="0" borderId="0" applyFont="0" applyFill="0" applyBorder="0" applyAlignment="0" applyProtection="0"/>
    <xf numFmtId="171" fontId="2" fillId="0" borderId="0" applyFill="0" applyBorder="0" applyAlignment="0" applyProtection="0"/>
    <xf numFmtId="172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11" fillId="0" borderId="0" applyFont="0" applyFill="0" applyBorder="0" applyAlignment="0" applyProtection="0"/>
    <xf numFmtId="169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12" fillId="61" borderId="0" applyNumberFormat="0" applyBorder="0" applyAlignment="0" applyProtection="0"/>
    <xf numFmtId="0" fontId="12" fillId="62" borderId="0" applyNumberFormat="0" applyBorder="0" applyAlignment="0" applyProtection="0"/>
    <xf numFmtId="0" fontId="12" fillId="63" borderId="0" applyNumberFormat="0" applyBorder="0" applyAlignment="0" applyProtection="0"/>
    <xf numFmtId="0" fontId="12" fillId="64" borderId="0" applyNumberFormat="0" applyBorder="0" applyAlignment="0" applyProtection="0"/>
    <xf numFmtId="0" fontId="12" fillId="65" borderId="0" applyNumberFormat="0" applyBorder="0" applyAlignment="0" applyProtection="0"/>
    <xf numFmtId="0" fontId="12" fillId="66" borderId="0" applyNumberFormat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19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5" fillId="32" borderId="0" applyNumberFormat="0" applyBorder="0" applyAlignment="0" applyProtection="0"/>
    <xf numFmtId="38" fontId="15" fillId="67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7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9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5" fillId="39" borderId="0" applyNumberFormat="0" applyBorder="0" applyAlignment="0" applyProtection="0"/>
    <xf numFmtId="10" fontId="15" fillId="68" borderId="10" applyNumberFormat="0" applyBorder="0" applyAlignment="0" applyProtection="0"/>
    <xf numFmtId="0" fontId="23" fillId="13" borderId="2" applyNumberFormat="0" applyAlignment="0" applyProtection="0"/>
    <xf numFmtId="0" fontId="24" fillId="12" borderId="1" applyNumberFormat="0" applyAlignment="0" applyProtection="0"/>
    <xf numFmtId="0" fontId="24" fillId="13" borderId="1" applyNumberFormat="0" applyAlignment="0" applyProtection="0"/>
    <xf numFmtId="0" fontId="24" fillId="12" borderId="1" applyNumberFormat="0" applyAlignment="0" applyProtection="0"/>
    <xf numFmtId="0" fontId="23" fillId="69" borderId="2" applyNumberFormat="0" applyAlignment="0" applyProtection="0"/>
    <xf numFmtId="0" fontId="23" fillId="69" borderId="2" applyNumberFormat="0" applyAlignment="0" applyProtection="0"/>
    <xf numFmtId="0" fontId="14" fillId="0" borderId="12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9" fontId="11" fillId="0" borderId="13">
      <alignment horizontal="center" shrinkToFit="1"/>
    </xf>
    <xf numFmtId="9" fontId="11" fillId="0" borderId="13">
      <alignment horizontal="center" shrinkToFit="1"/>
    </xf>
    <xf numFmtId="9" fontId="11" fillId="0" borderId="10">
      <alignment horizontal="center" shrinkToFit="1"/>
    </xf>
    <xf numFmtId="9" fontId="11" fillId="0" borderId="13">
      <alignment horizontal="center" shrinkToFit="1"/>
    </xf>
    <xf numFmtId="9" fontId="11" fillId="0" borderId="10">
      <alignment horizontal="center" shrinkToFit="1"/>
    </xf>
    <xf numFmtId="9" fontId="11" fillId="0" borderId="13">
      <alignment horizontal="center" shrinkToFit="1"/>
    </xf>
    <xf numFmtId="9" fontId="11" fillId="0" borderId="10">
      <alignment horizontal="center" shrinkToFit="1"/>
    </xf>
    <xf numFmtId="0" fontId="14" fillId="13" borderId="0" applyNumberFormat="0" applyBorder="0" applyAlignment="0" applyProtection="0"/>
    <xf numFmtId="0" fontId="26" fillId="70" borderId="0" applyNumberFormat="0" applyBorder="0" applyAlignment="0" applyProtection="0"/>
    <xf numFmtId="0" fontId="26" fillId="71" borderId="0" applyNumberFormat="0" applyBorder="0" applyAlignment="0" applyProtection="0"/>
    <xf numFmtId="0" fontId="26" fillId="70" borderId="0" applyNumberFormat="0" applyBorder="0" applyAlignment="0" applyProtection="0"/>
    <xf numFmtId="174" fontId="27" fillId="0" borderId="0"/>
    <xf numFmtId="174" fontId="28" fillId="0" borderId="0"/>
    <xf numFmtId="0" fontId="9" fillId="0" borderId="0"/>
    <xf numFmtId="0" fontId="42" fillId="0" borderId="0"/>
    <xf numFmtId="0" fontId="9" fillId="0" borderId="0"/>
    <xf numFmtId="0" fontId="2" fillId="0" borderId="0"/>
    <xf numFmtId="0" fontId="42" fillId="0" borderId="0"/>
    <xf numFmtId="0" fontId="2" fillId="0" borderId="0"/>
    <xf numFmtId="0" fontId="42" fillId="0" borderId="0"/>
    <xf numFmtId="0" fontId="9" fillId="0" borderId="0"/>
    <xf numFmtId="0" fontId="9" fillId="0" borderId="0"/>
    <xf numFmtId="0" fontId="15" fillId="72" borderId="0"/>
    <xf numFmtId="0" fontId="15" fillId="72" borderId="0"/>
    <xf numFmtId="0" fontId="15" fillId="72" borderId="0"/>
    <xf numFmtId="0" fontId="15" fillId="72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42" fillId="0" borderId="0"/>
    <xf numFmtId="0" fontId="9" fillId="0" borderId="0"/>
    <xf numFmtId="0" fontId="15" fillId="72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29" fillId="0" borderId="0"/>
    <xf numFmtId="0" fontId="29" fillId="0" borderId="0"/>
    <xf numFmtId="0" fontId="29" fillId="0" borderId="0"/>
    <xf numFmtId="0" fontId="42" fillId="0" borderId="0"/>
    <xf numFmtId="0" fontId="11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42" fillId="0" borderId="0"/>
    <xf numFmtId="0" fontId="9" fillId="0" borderId="0"/>
    <xf numFmtId="0" fontId="9" fillId="0" borderId="0"/>
    <xf numFmtId="0" fontId="2" fillId="39" borderId="2" applyNumberFormat="0" applyAlignment="0" applyProtection="0"/>
    <xf numFmtId="0" fontId="9" fillId="73" borderId="14" applyNumberFormat="0" applyFont="0" applyAlignment="0" applyProtection="0"/>
    <xf numFmtId="0" fontId="2" fillId="39" borderId="14" applyNumberFormat="0" applyAlignment="0" applyProtection="0"/>
    <xf numFmtId="0" fontId="9" fillId="73" borderId="14" applyNumberFormat="0" applyFont="0" applyAlignment="0" applyProtection="0"/>
    <xf numFmtId="0" fontId="30" fillId="59" borderId="15" applyNumberFormat="0" applyAlignment="0" applyProtection="0"/>
    <xf numFmtId="0" fontId="30" fillId="58" borderId="15" applyNumberFormat="0" applyAlignment="0" applyProtection="0"/>
    <xf numFmtId="0" fontId="30" fillId="32" borderId="15" applyNumberFormat="0" applyAlignment="0" applyProtection="0"/>
    <xf numFmtId="0" fontId="30" fillId="58" borderId="15" applyNumberFormat="0" applyAlignment="0" applyProtection="0"/>
    <xf numFmtId="9" fontId="42" fillId="0" borderId="0" applyFont="0" applyFill="0" applyBorder="0" applyAlignment="0" applyProtection="0"/>
    <xf numFmtId="10" fontId="2" fillId="0" borderId="0" applyFill="0" applyBorder="0" applyAlignment="0" applyProtection="0"/>
    <xf numFmtId="10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5" fillId="71" borderId="2" applyNumberFormat="0" applyProtection="0">
      <alignment vertical="center"/>
    </xf>
    <xf numFmtId="4" fontId="15" fillId="70" borderId="2" applyNumberFormat="0" applyProtection="0">
      <alignment vertical="center"/>
    </xf>
    <xf numFmtId="0" fontId="31" fillId="71" borderId="2" applyNumberFormat="0" applyProtection="0">
      <alignment vertical="center"/>
    </xf>
    <xf numFmtId="0" fontId="15" fillId="71" borderId="2" applyNumberFormat="0" applyProtection="0">
      <alignment horizontal="left" vertical="center" indent="1"/>
    </xf>
    <xf numFmtId="4" fontId="15" fillId="74" borderId="2" applyNumberFormat="0" applyProtection="0">
      <alignment horizontal="left" vertical="center" indent="1"/>
    </xf>
    <xf numFmtId="0" fontId="32" fillId="71" borderId="16" applyNumberFormat="0" applyProtection="0">
      <alignment horizontal="left" vertical="top" indent="1"/>
    </xf>
    <xf numFmtId="0" fontId="15" fillId="27" borderId="2" applyNumberFormat="0" applyProtection="0">
      <alignment horizontal="left" vertical="center" indent="1"/>
    </xf>
    <xf numFmtId="4" fontId="15" fillId="26" borderId="2" applyNumberFormat="0" applyProtection="0">
      <alignment horizontal="left" vertical="center" indent="1"/>
    </xf>
    <xf numFmtId="0" fontId="15" fillId="5" borderId="2" applyNumberFormat="0" applyProtection="0">
      <alignment horizontal="right" vertical="center"/>
    </xf>
    <xf numFmtId="4" fontId="15" fillId="4" borderId="2" applyNumberFormat="0" applyProtection="0">
      <alignment horizontal="right" vertical="center"/>
    </xf>
    <xf numFmtId="0" fontId="15" fillId="75" borderId="2" applyNumberFormat="0" applyProtection="0">
      <alignment horizontal="right" vertical="center"/>
    </xf>
    <xf numFmtId="4" fontId="15" fillId="76" borderId="2" applyNumberFormat="0" applyProtection="0">
      <alignment horizontal="right" vertical="center"/>
    </xf>
    <xf numFmtId="0" fontId="15" fillId="43" borderId="13" applyNumberFormat="0" applyProtection="0">
      <alignment horizontal="right" vertical="center"/>
    </xf>
    <xf numFmtId="4" fontId="15" fillId="38" borderId="13" applyNumberFormat="0" applyProtection="0">
      <alignment horizontal="right" vertical="center"/>
    </xf>
    <xf numFmtId="0" fontId="15" fillId="21" borderId="2" applyNumberFormat="0" applyProtection="0">
      <alignment horizontal="right" vertical="center"/>
    </xf>
    <xf numFmtId="4" fontId="15" fillId="20" borderId="2" applyNumberFormat="0" applyProtection="0">
      <alignment horizontal="right" vertical="center"/>
    </xf>
    <xf numFmtId="0" fontId="15" fillId="29" borderId="2" applyNumberFormat="0" applyProtection="0">
      <alignment horizontal="right" vertical="center"/>
    </xf>
    <xf numFmtId="4" fontId="15" fillId="28" borderId="2" applyNumberFormat="0" applyProtection="0">
      <alignment horizontal="right" vertical="center"/>
    </xf>
    <xf numFmtId="0" fontId="15" fillId="56" borderId="2" applyNumberFormat="0" applyProtection="0">
      <alignment horizontal="right" vertical="center"/>
    </xf>
    <xf numFmtId="4" fontId="15" fillId="54" borderId="2" applyNumberFormat="0" applyProtection="0">
      <alignment horizontal="right" vertical="center"/>
    </xf>
    <xf numFmtId="0" fontId="15" fillId="48" borderId="2" applyNumberFormat="0" applyProtection="0">
      <alignment horizontal="right" vertical="center"/>
    </xf>
    <xf numFmtId="4" fontId="15" fillId="45" borderId="2" applyNumberFormat="0" applyProtection="0">
      <alignment horizontal="right" vertical="center"/>
    </xf>
    <xf numFmtId="0" fontId="15" fillId="47" borderId="2" applyNumberFormat="0" applyProtection="0">
      <alignment horizontal="right" vertical="center"/>
    </xf>
    <xf numFmtId="4" fontId="15" fillId="77" borderId="2" applyNumberFormat="0" applyProtection="0">
      <alignment horizontal="right" vertical="center"/>
    </xf>
    <xf numFmtId="0" fontId="15" fillId="19" borderId="2" applyNumberFormat="0" applyProtection="0">
      <alignment horizontal="right" vertical="center"/>
    </xf>
    <xf numFmtId="4" fontId="15" fillId="18" borderId="2" applyNumberFormat="0" applyProtection="0">
      <alignment horizontal="right" vertical="center"/>
    </xf>
    <xf numFmtId="0" fontId="15" fillId="78" borderId="13" applyNumberFormat="0" applyProtection="0">
      <alignment horizontal="left" vertical="center" indent="1"/>
    </xf>
    <xf numFmtId="4" fontId="15" fillId="79" borderId="13" applyNumberFormat="0" applyProtection="0">
      <alignment horizontal="left" vertical="center" indent="1"/>
    </xf>
    <xf numFmtId="0" fontId="9" fillId="52" borderId="13" applyNumberFormat="0" applyProtection="0">
      <alignment horizontal="left" vertical="center" indent="1"/>
    </xf>
    <xf numFmtId="0" fontId="9" fillId="52" borderId="13" applyNumberFormat="0" applyProtection="0">
      <alignment horizontal="left" vertical="center" indent="1"/>
    </xf>
    <xf numFmtId="0" fontId="15" fillId="40" borderId="2" applyNumberFormat="0" applyProtection="0">
      <alignment horizontal="right" vertical="center"/>
    </xf>
    <xf numFmtId="4" fontId="15" fillId="80" borderId="2" applyNumberFormat="0" applyProtection="0">
      <alignment horizontal="right" vertical="center"/>
    </xf>
    <xf numFmtId="0" fontId="15" fillId="11" borderId="13" applyNumberFormat="0" applyProtection="0">
      <alignment horizontal="left" vertical="center" indent="1"/>
    </xf>
    <xf numFmtId="4" fontId="15" fillId="81" borderId="13" applyNumberFormat="0" applyProtection="0">
      <alignment horizontal="left" vertical="center" indent="1"/>
    </xf>
    <xf numFmtId="0" fontId="15" fillId="40" borderId="13" applyNumberFormat="0" applyProtection="0">
      <alignment horizontal="left" vertical="center" indent="1"/>
    </xf>
    <xf numFmtId="4" fontId="15" fillId="80" borderId="13" applyNumberFormat="0" applyProtection="0">
      <alignment horizontal="left" vertical="center" indent="1"/>
    </xf>
    <xf numFmtId="0" fontId="15" fillId="32" borderId="2" applyNumberFormat="0" applyProtection="0">
      <alignment horizontal="left" vertical="center" indent="1"/>
    </xf>
    <xf numFmtId="0" fontId="15" fillId="58" borderId="2" applyNumberFormat="0" applyProtection="0">
      <alignment horizontal="left" vertical="center" indent="1"/>
    </xf>
    <xf numFmtId="0" fontId="15" fillId="5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3" borderId="2" applyNumberFormat="0" applyProtection="0">
      <alignment horizontal="left" vertical="center" indent="1"/>
    </xf>
    <xf numFmtId="0" fontId="15" fillId="84" borderId="2" applyNumberFormat="0" applyProtection="0">
      <alignment horizontal="left" vertical="center" indent="1"/>
    </xf>
    <xf numFmtId="0" fontId="15" fillId="40" borderId="16" applyNumberFormat="0" applyProtection="0">
      <alignment horizontal="left" vertical="top" indent="1"/>
    </xf>
    <xf numFmtId="0" fontId="15" fillId="80" borderId="16" applyNumberFormat="0" applyProtection="0">
      <alignment horizontal="left" vertical="top" indent="1"/>
    </xf>
    <xf numFmtId="0" fontId="15" fillId="15" borderId="2" applyNumberFormat="0" applyProtection="0">
      <alignment horizontal="left" vertical="center" indent="1"/>
    </xf>
    <xf numFmtId="0" fontId="15" fillId="14" borderId="2" applyNumberFormat="0" applyProtection="0">
      <alignment horizontal="left" vertical="center" indent="1"/>
    </xf>
    <xf numFmtId="0" fontId="15" fillId="15" borderId="16" applyNumberFormat="0" applyProtection="0">
      <alignment horizontal="left" vertical="top" indent="1"/>
    </xf>
    <xf numFmtId="0" fontId="15" fillId="14" borderId="16" applyNumberFormat="0" applyProtection="0">
      <alignment horizontal="left" vertical="top" indent="1"/>
    </xf>
    <xf numFmtId="0" fontId="15" fillId="11" borderId="2" applyNumberFormat="0" applyProtection="0">
      <alignment horizontal="left" vertical="center" indent="1"/>
    </xf>
    <xf numFmtId="0" fontId="15" fillId="81" borderId="2" applyNumberFormat="0" applyProtection="0">
      <alignment horizontal="left" vertical="center" indent="1"/>
    </xf>
    <xf numFmtId="0" fontId="15" fillId="11" borderId="16" applyNumberFormat="0" applyProtection="0">
      <alignment horizontal="left" vertical="top" indent="1"/>
    </xf>
    <xf numFmtId="0" fontId="15" fillId="81" borderId="16" applyNumberFormat="0" applyProtection="0">
      <alignment horizontal="left" vertical="top" indent="1"/>
    </xf>
    <xf numFmtId="0" fontId="15" fillId="85" borderId="17" applyNumberFormat="0">
      <protection locked="0"/>
    </xf>
    <xf numFmtId="0" fontId="15" fillId="86" borderId="17" applyNumberFormat="0">
      <protection locked="0"/>
    </xf>
    <xf numFmtId="0" fontId="33" fillId="52" borderId="0" applyBorder="0"/>
    <xf numFmtId="0" fontId="34" fillId="39" borderId="16" applyNumberFormat="0" applyProtection="0">
      <alignment vertical="center"/>
    </xf>
    <xf numFmtId="0" fontId="31" fillId="39" borderId="13" applyNumberFormat="0" applyProtection="0">
      <alignment vertical="center"/>
    </xf>
    <xf numFmtId="0" fontId="34" fillId="32" borderId="16" applyNumberFormat="0" applyProtection="0">
      <alignment horizontal="left" vertical="center" indent="1"/>
    </xf>
    <xf numFmtId="0" fontId="34" fillId="39" borderId="16" applyNumberFormat="0" applyProtection="0">
      <alignment horizontal="left" vertical="top" indent="1"/>
    </xf>
    <xf numFmtId="0" fontId="15" fillId="0" borderId="2" applyNumberFormat="0" applyProtection="0">
      <alignment horizontal="right" vertical="center"/>
    </xf>
    <xf numFmtId="4" fontId="15" fillId="0" borderId="2" applyNumberFormat="0" applyProtection="0">
      <alignment horizontal="right" vertical="center"/>
    </xf>
    <xf numFmtId="0" fontId="31" fillId="85" borderId="2" applyNumberFormat="0" applyProtection="0">
      <alignment horizontal="right" vertical="center"/>
    </xf>
    <xf numFmtId="0" fontId="15" fillId="27" borderId="2" applyNumberFormat="0" applyProtection="0">
      <alignment horizontal="left" vertical="center" indent="1"/>
    </xf>
    <xf numFmtId="4" fontId="15" fillId="26" borderId="2" applyNumberFormat="0" applyProtection="0">
      <alignment horizontal="left" vertical="center" indent="1"/>
    </xf>
    <xf numFmtId="0" fontId="34" fillId="40" borderId="16" applyNumberFormat="0" applyProtection="0">
      <alignment horizontal="left" vertical="top" indent="1"/>
    </xf>
    <xf numFmtId="0" fontId="35" fillId="59" borderId="13" applyNumberFormat="0" applyProtection="0">
      <alignment horizontal="left" vertical="center" indent="1"/>
    </xf>
    <xf numFmtId="0" fontId="15" fillId="25" borderId="13"/>
    <xf numFmtId="0" fontId="15" fillId="87" borderId="10"/>
    <xf numFmtId="0" fontId="36" fillId="85" borderId="2" applyNumberFormat="0" applyProtection="0">
      <alignment horizontal="right" vertical="center"/>
    </xf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2" fillId="0" borderId="19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22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38" fontId="0" fillId="0" borderId="0" xfId="0" applyNumberFormat="1"/>
    <xf numFmtId="0" fontId="45" fillId="0" borderId="0" xfId="0" applyFont="1" applyFill="1"/>
    <xf numFmtId="0" fontId="46" fillId="0" borderId="0" xfId="294" applyFont="1" applyAlignment="1">
      <alignment horizontal="left"/>
    </xf>
    <xf numFmtId="0" fontId="0" fillId="0" borderId="0" xfId="0" applyBorder="1"/>
    <xf numFmtId="0" fontId="47" fillId="0" borderId="0" xfId="0" applyFont="1" applyAlignment="1">
      <alignment horizontal="center"/>
    </xf>
    <xf numFmtId="0" fontId="44" fillId="88" borderId="10" xfId="0" applyFont="1" applyFill="1" applyBorder="1"/>
    <xf numFmtId="0" fontId="48" fillId="89" borderId="10" xfId="0" applyFont="1" applyFill="1" applyBorder="1"/>
    <xf numFmtId="0" fontId="45" fillId="0" borderId="0" xfId="0" applyFont="1" applyFill="1" applyAlignment="1">
      <alignment horizontal="center"/>
    </xf>
    <xf numFmtId="38" fontId="45" fillId="0" borderId="0" xfId="0" applyNumberFormat="1" applyFont="1" applyFill="1"/>
    <xf numFmtId="0" fontId="45" fillId="0" borderId="0" xfId="0" applyFont="1"/>
    <xf numFmtId="0" fontId="0" fillId="88" borderId="10" xfId="0" applyFill="1" applyBorder="1"/>
    <xf numFmtId="0" fontId="49" fillId="89" borderId="10" xfId="0" quotePrefix="1" applyFont="1" applyFill="1" applyBorder="1"/>
    <xf numFmtId="38" fontId="45" fillId="0" borderId="0" xfId="0" applyNumberFormat="1" applyFont="1" applyFill="1" applyBorder="1" applyAlignment="1">
      <alignment horizontal="center" vertical="center" wrapText="1"/>
    </xf>
    <xf numFmtId="0" fontId="44" fillId="88" borderId="10" xfId="0" applyFont="1" applyFill="1" applyBorder="1" applyAlignment="1">
      <alignment horizontal="center" wrapText="1"/>
    </xf>
    <xf numFmtId="0" fontId="49" fillId="89" borderId="10" xfId="0" applyFont="1" applyFill="1" applyBorder="1" applyAlignment="1">
      <alignment vertical="center" wrapText="1"/>
    </xf>
    <xf numFmtId="0" fontId="44" fillId="88" borderId="10" xfId="0" applyFont="1" applyFill="1" applyBorder="1" applyAlignment="1">
      <alignment horizontal="center"/>
    </xf>
    <xf numFmtId="0" fontId="0" fillId="88" borderId="10" xfId="0" applyFont="1" applyFill="1" applyBorder="1"/>
    <xf numFmtId="16" fontId="47" fillId="89" borderId="20" xfId="0" applyNumberFormat="1" applyFont="1" applyFill="1" applyBorder="1" applyAlignment="1">
      <alignment horizontal="center" vertical="center" wrapText="1"/>
    </xf>
    <xf numFmtId="0" fontId="44" fillId="0" borderId="0" xfId="0" applyFont="1"/>
    <xf numFmtId="0" fontId="50" fillId="89" borderId="21" xfId="0" applyFont="1" applyFill="1" applyBorder="1" applyAlignment="1">
      <alignment horizontal="center" vertical="center" wrapText="1"/>
    </xf>
    <xf numFmtId="0" fontId="50" fillId="90" borderId="21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10" xfId="0" applyNumberFormat="1" applyFill="1" applyBorder="1" applyAlignment="1">
      <alignment horizontal="center" vertical="center" wrapText="1"/>
    </xf>
    <xf numFmtId="9" fontId="0" fillId="0" borderId="10" xfId="0" applyNumberFormat="1" applyFill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 wrapText="1"/>
    </xf>
    <xf numFmtId="0" fontId="47" fillId="91" borderId="10" xfId="0" applyFont="1" applyFill="1" applyBorder="1"/>
    <xf numFmtId="3" fontId="47" fillId="91" borderId="10" xfId="0" applyNumberFormat="1" applyFont="1" applyFill="1" applyBorder="1" applyAlignment="1">
      <alignment horizontal="center"/>
    </xf>
    <xf numFmtId="9" fontId="47" fillId="91" borderId="10" xfId="0" applyNumberFormat="1" applyFont="1" applyFill="1" applyBorder="1" applyAlignment="1">
      <alignment horizontal="center"/>
    </xf>
    <xf numFmtId="9" fontId="51" fillId="91" borderId="10" xfId="0" applyNumberFormat="1" applyFont="1" applyFill="1" applyBorder="1" applyAlignment="1">
      <alignment horizontal="left" indent="1"/>
    </xf>
    <xf numFmtId="166" fontId="52" fillId="91" borderId="21" xfId="0" applyNumberFormat="1" applyFont="1" applyFill="1" applyBorder="1" applyAlignment="1">
      <alignment horizontal="center" vertical="center"/>
    </xf>
    <xf numFmtId="3" fontId="52" fillId="91" borderId="21" xfId="0" applyNumberFormat="1" applyFont="1" applyFill="1" applyBorder="1" applyAlignment="1">
      <alignment horizontal="center"/>
    </xf>
    <xf numFmtId="0" fontId="0" fillId="0" borderId="10" xfId="0" applyBorder="1"/>
    <xf numFmtId="3" fontId="0" fillId="0" borderId="10" xfId="0" applyNumberFormat="1" applyBorder="1" applyAlignment="1">
      <alignment horizontal="center"/>
    </xf>
    <xf numFmtId="3" fontId="0" fillId="0" borderId="10" xfId="0" applyNumberFormat="1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45" fillId="0" borderId="10" xfId="0" applyFont="1" applyFill="1" applyBorder="1" applyAlignment="1">
      <alignment horizontal="left" vertical="center" indent="2"/>
    </xf>
    <xf numFmtId="3" fontId="45" fillId="0" borderId="10" xfId="0" applyNumberFormat="1" applyFont="1" applyFill="1" applyBorder="1" applyAlignment="1">
      <alignment horizontal="center" vertical="center"/>
    </xf>
    <xf numFmtId="9" fontId="45" fillId="0" borderId="10" xfId="0" applyNumberFormat="1" applyFont="1" applyFill="1" applyBorder="1" applyAlignment="1">
      <alignment horizontal="center"/>
    </xf>
    <xf numFmtId="166" fontId="53" fillId="0" borderId="10" xfId="0" applyNumberFormat="1" applyFont="1" applyFill="1" applyBorder="1" applyAlignment="1">
      <alignment horizontal="center" vertical="center"/>
    </xf>
    <xf numFmtId="3" fontId="53" fillId="0" borderId="10" xfId="0" applyNumberFormat="1" applyFont="1" applyFill="1" applyBorder="1" applyAlignment="1">
      <alignment horizontal="center" vertical="center"/>
    </xf>
    <xf numFmtId="0" fontId="45" fillId="90" borderId="10" xfId="0" applyFont="1" applyFill="1" applyBorder="1" applyAlignment="1">
      <alignment horizontal="left" vertical="center" indent="2"/>
    </xf>
    <xf numFmtId="3" fontId="45" fillId="90" borderId="10" xfId="0" applyNumberFormat="1" applyFont="1" applyFill="1" applyBorder="1" applyAlignment="1">
      <alignment horizontal="center" vertical="center"/>
    </xf>
    <xf numFmtId="9" fontId="45" fillId="90" borderId="10" xfId="0" applyNumberFormat="1" applyFont="1" applyFill="1" applyBorder="1" applyAlignment="1">
      <alignment horizontal="center"/>
    </xf>
    <xf numFmtId="9" fontId="54" fillId="90" borderId="10" xfId="0" applyNumberFormat="1" applyFont="1" applyFill="1" applyBorder="1" applyAlignment="1">
      <alignment horizontal="left" indent="1"/>
    </xf>
    <xf numFmtId="166" fontId="53" fillId="90" borderId="10" xfId="0" applyNumberFormat="1" applyFont="1" applyFill="1" applyBorder="1" applyAlignment="1">
      <alignment horizontal="center" vertical="center"/>
    </xf>
    <xf numFmtId="3" fontId="53" fillId="90" borderId="10" xfId="0" applyNumberFormat="1" applyFont="1" applyFill="1" applyBorder="1" applyAlignment="1">
      <alignment horizontal="center" vertical="center"/>
    </xf>
    <xf numFmtId="0" fontId="0" fillId="0" borderId="10" xfId="0" applyFont="1" applyFill="1" applyBorder="1"/>
    <xf numFmtId="0" fontId="44" fillId="0" borderId="0" xfId="0" applyFont="1" applyFill="1"/>
    <xf numFmtId="3" fontId="44" fillId="0" borderId="10" xfId="0" applyNumberFormat="1" applyFont="1" applyFill="1" applyBorder="1" applyAlignment="1">
      <alignment horizontal="center"/>
    </xf>
    <xf numFmtId="3" fontId="0" fillId="0" borderId="10" xfId="0" applyNumberFormat="1" applyFont="1" applyFill="1" applyBorder="1" applyAlignment="1">
      <alignment horizontal="center"/>
    </xf>
    <xf numFmtId="166" fontId="0" fillId="0" borderId="10" xfId="0" applyNumberFormat="1" applyFill="1" applyBorder="1" applyAlignment="1">
      <alignment horizontal="center"/>
    </xf>
    <xf numFmtId="3" fontId="55" fillId="0" borderId="10" xfId="0" applyNumberFormat="1" applyFont="1" applyFill="1" applyBorder="1" applyAlignment="1">
      <alignment horizontal="left" vertical="center" wrapText="1"/>
    </xf>
    <xf numFmtId="0" fontId="0" fillId="0" borderId="10" xfId="0" applyFill="1" applyBorder="1"/>
    <xf numFmtId="0" fontId="44" fillId="92" borderId="10" xfId="0" applyFont="1" applyFill="1" applyBorder="1"/>
    <xf numFmtId="3" fontId="44" fillId="92" borderId="10" xfId="0" applyNumberFormat="1" applyFont="1" applyFill="1" applyBorder="1" applyAlignment="1">
      <alignment horizontal="center"/>
    </xf>
    <xf numFmtId="3" fontId="0" fillId="92" borderId="10" xfId="0" applyNumberFormat="1" applyFill="1" applyBorder="1" applyAlignment="1">
      <alignment horizontal="center"/>
    </xf>
    <xf numFmtId="9" fontId="0" fillId="92" borderId="10" xfId="0" applyNumberFormat="1" applyFill="1" applyBorder="1" applyAlignment="1">
      <alignment horizontal="center"/>
    </xf>
    <xf numFmtId="3" fontId="0" fillId="0" borderId="10" xfId="0" applyNumberFormat="1" applyBorder="1" applyAlignment="1">
      <alignment horizontal="left" vertical="center" wrapText="1"/>
    </xf>
    <xf numFmtId="0" fontId="44" fillId="0" borderId="0" xfId="0" applyFont="1" applyAlignment="1">
      <alignment horizontal="center" vertical="center"/>
    </xf>
    <xf numFmtId="3" fontId="45" fillId="0" borderId="0" xfId="0" applyNumberFormat="1" applyFont="1"/>
    <xf numFmtId="0" fontId="0" fillId="0" borderId="0" xfId="0" applyFont="1"/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10" xfId="0" applyNumberFormat="1" applyFill="1" applyBorder="1" applyAlignment="1">
      <alignment horizontal="center" vertical="center"/>
    </xf>
    <xf numFmtId="9" fontId="0" fillId="0" borderId="10" xfId="0" applyNumberFormat="1" applyFill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3" fontId="56" fillId="0" borderId="10" xfId="0" applyNumberFormat="1" applyFont="1" applyBorder="1" applyAlignment="1">
      <alignment vertical="center" wrapText="1"/>
    </xf>
    <xf numFmtId="3" fontId="0" fillId="0" borderId="10" xfId="0" applyNumberFormat="1" applyFont="1" applyBorder="1" applyAlignment="1">
      <alignment horizontal="center"/>
    </xf>
    <xf numFmtId="3" fontId="0" fillId="0" borderId="10" xfId="0" applyNumberFormat="1" applyBorder="1" applyAlignment="1">
      <alignment horizontal="left" wrapText="1"/>
    </xf>
    <xf numFmtId="9" fontId="44" fillId="92" borderId="10" xfId="0" applyNumberFormat="1" applyFont="1" applyFill="1" applyBorder="1" applyAlignment="1">
      <alignment horizontal="center"/>
    </xf>
    <xf numFmtId="0" fontId="0" fillId="0" borderId="0" xfId="0" applyAlignment="1"/>
    <xf numFmtId="38" fontId="0" fillId="0" borderId="0" xfId="0" applyNumberFormat="1" applyFill="1"/>
    <xf numFmtId="9" fontId="57" fillId="0" borderId="0" xfId="373" applyFont="1" applyFill="1" applyAlignment="1">
      <alignment horizontal="center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45" fillId="0" borderId="0" xfId="0" applyFont="1" applyFill="1" applyAlignment="1">
      <alignment horizontal="left"/>
    </xf>
    <xf numFmtId="9" fontId="51" fillId="91" borderId="10" xfId="0" applyNumberFormat="1" applyFont="1" applyFill="1" applyBorder="1" applyAlignment="1">
      <alignment horizontal="center"/>
    </xf>
    <xf numFmtId="9" fontId="54" fillId="0" borderId="10" xfId="0" applyNumberFormat="1" applyFont="1" applyFill="1" applyBorder="1" applyAlignment="1">
      <alignment horizontal="center"/>
    </xf>
    <xf numFmtId="9" fontId="54" fillId="90" borderId="10" xfId="0" applyNumberFormat="1" applyFont="1" applyFill="1" applyBorder="1" applyAlignment="1">
      <alignment horizontal="center"/>
    </xf>
    <xf numFmtId="9" fontId="54" fillId="90" borderId="10" xfId="0" applyNumberFormat="1" applyFont="1" applyFill="1" applyBorder="1" applyAlignment="1">
      <alignment horizontal="center" vertical="top"/>
    </xf>
    <xf numFmtId="3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38" fontId="0" fillId="0" borderId="0" xfId="0" applyNumberFormat="1" applyAlignment="1">
      <alignment vertical="center"/>
    </xf>
    <xf numFmtId="0" fontId="45" fillId="0" borderId="0" xfId="0" applyFont="1" applyFill="1" applyAlignment="1">
      <alignment vertical="center"/>
    </xf>
    <xf numFmtId="0" fontId="46" fillId="0" borderId="0" xfId="294" applyFont="1" applyAlignment="1">
      <alignment horizontal="left" vertical="center"/>
    </xf>
    <xf numFmtId="0" fontId="0" fillId="0" borderId="0" xfId="0" applyBorder="1" applyAlignment="1">
      <alignment vertical="center"/>
    </xf>
    <xf numFmtId="0" fontId="47" fillId="0" borderId="0" xfId="0" applyFont="1" applyAlignment="1">
      <alignment horizontal="center" vertical="center"/>
    </xf>
    <xf numFmtId="0" fontId="44" fillId="88" borderId="10" xfId="0" applyFont="1" applyFill="1" applyBorder="1" applyAlignment="1">
      <alignment vertical="center"/>
    </xf>
    <xf numFmtId="0" fontId="48" fillId="89" borderId="10" xfId="0" applyFont="1" applyFill="1" applyBorder="1" applyAlignment="1">
      <alignment vertical="center"/>
    </xf>
    <xf numFmtId="0" fontId="45" fillId="0" borderId="0" xfId="0" applyFont="1" applyFill="1" applyAlignment="1">
      <alignment horizontal="center" vertical="center"/>
    </xf>
    <xf numFmtId="38" fontId="45" fillId="0" borderId="0" xfId="0" applyNumberFormat="1" applyFont="1" applyFill="1" applyAlignment="1">
      <alignment vertical="center"/>
    </xf>
    <xf numFmtId="0" fontId="45" fillId="0" borderId="0" xfId="0" applyFont="1" applyAlignment="1">
      <alignment vertical="center"/>
    </xf>
    <xf numFmtId="0" fontId="0" fillId="88" borderId="10" xfId="0" applyFill="1" applyBorder="1" applyAlignment="1">
      <alignment vertical="center"/>
    </xf>
    <xf numFmtId="0" fontId="49" fillId="89" borderId="10" xfId="0" quotePrefix="1" applyFont="1" applyFill="1" applyBorder="1" applyAlignment="1">
      <alignment vertical="center"/>
    </xf>
    <xf numFmtId="0" fontId="44" fillId="88" borderId="10" xfId="0" applyFont="1" applyFill="1" applyBorder="1" applyAlignment="1">
      <alignment horizontal="center" vertical="center" wrapText="1"/>
    </xf>
    <xf numFmtId="0" fontId="44" fillId="88" borderId="10" xfId="0" applyFont="1" applyFill="1" applyBorder="1" applyAlignment="1">
      <alignment horizontal="center" vertical="center"/>
    </xf>
    <xf numFmtId="0" fontId="0" fillId="88" borderId="10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7" fillId="91" borderId="10" xfId="0" applyFont="1" applyFill="1" applyBorder="1" applyAlignment="1">
      <alignment vertical="center"/>
    </xf>
    <xf numFmtId="3" fontId="47" fillId="91" borderId="10" xfId="0" applyNumberFormat="1" applyFont="1" applyFill="1" applyBorder="1" applyAlignment="1">
      <alignment horizontal="center" vertical="center"/>
    </xf>
    <xf numFmtId="9" fontId="47" fillId="91" borderId="10" xfId="0" applyNumberFormat="1" applyFont="1" applyFill="1" applyBorder="1" applyAlignment="1">
      <alignment horizontal="center" vertical="center"/>
    </xf>
    <xf numFmtId="9" fontId="51" fillId="91" borderId="10" xfId="0" applyNumberFormat="1" applyFont="1" applyFill="1" applyBorder="1" applyAlignment="1">
      <alignment horizontal="left" vertical="center"/>
    </xf>
    <xf numFmtId="3" fontId="52" fillId="91" borderId="21" xfId="0" applyNumberFormat="1" applyFont="1" applyFill="1" applyBorder="1" applyAlignment="1">
      <alignment horizontal="center" vertical="center"/>
    </xf>
    <xf numFmtId="0" fontId="45" fillId="0" borderId="10" xfId="0" applyFont="1" applyFill="1" applyBorder="1" applyAlignment="1">
      <alignment horizontal="left" vertical="center"/>
    </xf>
    <xf numFmtId="9" fontId="45" fillId="0" borderId="10" xfId="0" applyNumberFormat="1" applyFont="1" applyFill="1" applyBorder="1" applyAlignment="1">
      <alignment horizontal="center" vertical="center"/>
    </xf>
    <xf numFmtId="9" fontId="54" fillId="0" borderId="10" xfId="0" applyNumberFormat="1" applyFont="1" applyFill="1" applyBorder="1" applyAlignment="1">
      <alignment horizontal="left" vertical="center"/>
    </xf>
    <xf numFmtId="0" fontId="45" fillId="90" borderId="10" xfId="0" applyFont="1" applyFill="1" applyBorder="1" applyAlignment="1">
      <alignment horizontal="left" vertical="center"/>
    </xf>
    <xf numFmtId="9" fontId="45" fillId="90" borderId="10" xfId="0" applyNumberFormat="1" applyFont="1" applyFill="1" applyBorder="1" applyAlignment="1">
      <alignment horizontal="center" vertical="center"/>
    </xf>
    <xf numFmtId="9" fontId="54" fillId="9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3" fontId="44" fillId="0" borderId="10" xfId="0" applyNumberFormat="1" applyFont="1" applyFill="1" applyBorder="1" applyAlignment="1">
      <alignment horizontal="center" vertical="center"/>
    </xf>
    <xf numFmtId="3" fontId="0" fillId="0" borderId="10" xfId="0" applyNumberFormat="1" applyFont="1" applyFill="1" applyBorder="1" applyAlignment="1">
      <alignment horizontal="center" vertical="center"/>
    </xf>
    <xf numFmtId="166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44" fillId="92" borderId="10" xfId="0" applyFont="1" applyFill="1" applyBorder="1" applyAlignment="1">
      <alignment vertical="center"/>
    </xf>
    <xf numFmtId="3" fontId="44" fillId="92" borderId="10" xfId="0" applyNumberFormat="1" applyFont="1" applyFill="1" applyBorder="1" applyAlignment="1">
      <alignment horizontal="center" vertical="center"/>
    </xf>
    <xf numFmtId="3" fontId="0" fillId="92" borderId="10" xfId="0" applyNumberFormat="1" applyFill="1" applyBorder="1" applyAlignment="1">
      <alignment horizontal="center" vertical="center"/>
    </xf>
    <xf numFmtId="9" fontId="0" fillId="92" borderId="10" xfId="0" applyNumberFormat="1" applyFill="1" applyBorder="1" applyAlignment="1">
      <alignment horizontal="center" vertical="center"/>
    </xf>
    <xf numFmtId="3" fontId="45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10" xfId="0" applyNumberFormat="1" applyFont="1" applyBorder="1" applyAlignment="1">
      <alignment horizontal="center" vertical="center"/>
    </xf>
    <xf numFmtId="9" fontId="58" fillId="0" borderId="10" xfId="294" applyNumberFormat="1" applyFont="1" applyFill="1" applyBorder="1" applyAlignment="1">
      <alignment horizontal="left" vertical="center"/>
    </xf>
    <xf numFmtId="9" fontId="44" fillId="92" borderId="10" xfId="0" applyNumberFormat="1" applyFont="1" applyFill="1" applyBorder="1" applyAlignment="1">
      <alignment horizontal="center" vertical="center"/>
    </xf>
    <xf numFmtId="38" fontId="0" fillId="0" borderId="0" xfId="0" applyNumberFormat="1" applyFill="1" applyAlignment="1">
      <alignment vertical="center"/>
    </xf>
    <xf numFmtId="9" fontId="57" fillId="0" borderId="0" xfId="373" applyFont="1" applyFill="1" applyAlignment="1">
      <alignment horizontal="center" vertical="center"/>
    </xf>
    <xf numFmtId="170" fontId="42" fillId="0" borderId="0" xfId="175" applyNumberFormat="1" applyFont="1" applyAlignment="1">
      <alignment horizontal="left"/>
    </xf>
    <xf numFmtId="170" fontId="42" fillId="0" borderId="0" xfId="175" applyNumberFormat="1" applyFont="1"/>
    <xf numFmtId="170" fontId="0" fillId="0" borderId="0" xfId="0" applyNumberFormat="1" applyFill="1"/>
    <xf numFmtId="9" fontId="58" fillId="0" borderId="10" xfId="294" applyNumberFormat="1" applyFont="1" applyFill="1" applyBorder="1" applyAlignment="1">
      <alignment horizontal="left" vertical="center" wrapText="1"/>
    </xf>
    <xf numFmtId="9" fontId="54" fillId="90" borderId="10" xfId="0" applyNumberFormat="1" applyFont="1" applyFill="1" applyBorder="1" applyAlignment="1">
      <alignment horizontal="left" vertical="center" wrapText="1"/>
    </xf>
    <xf numFmtId="9" fontId="58" fillId="90" borderId="10" xfId="294" applyNumberFormat="1" applyFont="1" applyFill="1" applyBorder="1" applyAlignment="1">
      <alignment horizontal="left" vertical="center" wrapText="1"/>
    </xf>
    <xf numFmtId="9" fontId="54" fillId="0" borderId="10" xfId="0" applyNumberFormat="1" applyFont="1" applyFill="1" applyBorder="1" applyAlignment="1">
      <alignment wrapText="1"/>
    </xf>
    <xf numFmtId="0" fontId="0" fillId="0" borderId="0" xfId="0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9" fontId="51" fillId="91" borderId="10" xfId="0" applyNumberFormat="1" applyFont="1" applyFill="1" applyBorder="1" applyAlignment="1">
      <alignment horizontal="center" vertical="center"/>
    </xf>
    <xf numFmtId="9" fontId="54" fillId="0" borderId="10" xfId="0" applyNumberFormat="1" applyFont="1" applyFill="1" applyBorder="1" applyAlignment="1">
      <alignment horizontal="center" vertical="center"/>
    </xf>
    <xf numFmtId="9" fontId="54" fillId="90" borderId="10" xfId="0" applyNumberFormat="1" applyFont="1" applyFill="1" applyBorder="1" applyAlignment="1">
      <alignment horizontal="center" vertical="center"/>
    </xf>
    <xf numFmtId="9" fontId="54" fillId="0" borderId="10" xfId="0" applyNumberFormat="1" applyFont="1" applyFill="1" applyBorder="1" applyAlignment="1">
      <alignment vertical="center" wrapText="1"/>
    </xf>
    <xf numFmtId="3" fontId="0" fillId="0" borderId="0" xfId="0" applyNumberFormat="1" applyFill="1" applyAlignment="1">
      <alignment horizontal="left" vertical="center"/>
    </xf>
    <xf numFmtId="170" fontId="42" fillId="0" borderId="0" xfId="175" applyNumberFormat="1" applyFont="1" applyAlignment="1">
      <alignment horizontal="left" vertical="center"/>
    </xf>
    <xf numFmtId="170" fontId="42" fillId="0" borderId="0" xfId="175" applyNumberFormat="1" applyFont="1" applyAlignment="1">
      <alignment vertical="center"/>
    </xf>
    <xf numFmtId="38" fontId="0" fillId="93" borderId="0" xfId="0" applyNumberFormat="1" applyFill="1" applyAlignment="1">
      <alignment vertical="center"/>
    </xf>
    <xf numFmtId="170" fontId="42" fillId="93" borderId="0" xfId="175" applyNumberFormat="1" applyFont="1" applyFill="1" applyAlignment="1">
      <alignment horizontal="left" vertical="center"/>
    </xf>
    <xf numFmtId="0" fontId="0" fillId="93" borderId="0" xfId="0" applyFill="1" applyAlignment="1">
      <alignment horizontal="left" vertical="center"/>
    </xf>
    <xf numFmtId="10" fontId="45" fillId="0" borderId="10" xfId="373" applyNumberFormat="1" applyFont="1" applyFill="1" applyBorder="1" applyAlignment="1">
      <alignment horizontal="center" vertical="center"/>
    </xf>
    <xf numFmtId="40" fontId="0" fillId="0" borderId="0" xfId="0" applyNumberFormat="1" applyAlignment="1">
      <alignment vertical="center"/>
    </xf>
    <xf numFmtId="0" fontId="0" fillId="93" borderId="0" xfId="0" applyFill="1" applyAlignment="1">
      <alignment vertical="center"/>
    </xf>
    <xf numFmtId="0" fontId="0" fillId="93" borderId="0" xfId="0" applyFill="1" applyAlignment="1">
      <alignment horizontal="center" vertical="center"/>
    </xf>
    <xf numFmtId="170" fontId="0" fillId="93" borderId="0" xfId="0" applyNumberFormat="1" applyFill="1" applyAlignment="1">
      <alignment vertical="center"/>
    </xf>
    <xf numFmtId="3" fontId="0" fillId="93" borderId="0" xfId="0" applyNumberFormat="1" applyFill="1" applyAlignment="1">
      <alignment horizontal="left" vertical="center"/>
    </xf>
    <xf numFmtId="0" fontId="55" fillId="93" borderId="0" xfId="0" applyFont="1" applyFill="1" applyAlignment="1">
      <alignment vertical="center"/>
    </xf>
    <xf numFmtId="9" fontId="57" fillId="93" borderId="0" xfId="373" applyFont="1" applyFill="1" applyAlignment="1">
      <alignment horizontal="center" vertical="center"/>
    </xf>
    <xf numFmtId="0" fontId="59" fillId="93" borderId="0" xfId="294" quotePrefix="1" applyFont="1" applyFill="1" applyAlignment="1">
      <alignment vertical="center"/>
    </xf>
    <xf numFmtId="170" fontId="44" fillId="0" borderId="0" xfId="0" applyNumberFormat="1" applyFont="1" applyFill="1" applyAlignment="1">
      <alignment vertical="center"/>
    </xf>
    <xf numFmtId="170" fontId="44" fillId="0" borderId="0" xfId="175" applyNumberFormat="1" applyFont="1" applyAlignment="1">
      <alignment horizontal="left" vertical="center"/>
    </xf>
    <xf numFmtId="38" fontId="44" fillId="0" borderId="0" xfId="0" applyNumberFormat="1" applyFont="1" applyFill="1" applyAlignment="1">
      <alignment vertical="center"/>
    </xf>
    <xf numFmtId="170" fontId="60" fillId="0" borderId="0" xfId="175" applyNumberFormat="1" applyFont="1"/>
    <xf numFmtId="175" fontId="0" fillId="0" borderId="10" xfId="0" applyNumberFormat="1" applyFill="1" applyBorder="1" applyAlignment="1">
      <alignment horizont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9" fontId="41" fillId="90" borderId="10" xfId="0" applyNumberFormat="1" applyFont="1" applyFill="1" applyBorder="1" applyAlignment="1">
      <alignment horizontal="left" vertical="center" wrapText="1"/>
    </xf>
    <xf numFmtId="0" fontId="52" fillId="88" borderId="10" xfId="0" applyFont="1" applyFill="1" applyBorder="1" applyAlignment="1">
      <alignment vertical="center" wrapText="1"/>
    </xf>
    <xf numFmtId="2" fontId="0" fillId="0" borderId="10" xfId="0" applyNumberFormat="1" applyFill="1" applyBorder="1" applyAlignment="1">
      <alignment horizont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0" fontId="47" fillId="89" borderId="20" xfId="0" applyFont="1" applyFill="1" applyBorder="1" applyAlignment="1">
      <alignment horizontal="center" vertical="center" wrapText="1"/>
    </xf>
    <xf numFmtId="0" fontId="47" fillId="89" borderId="21" xfId="0" applyFont="1" applyFill="1" applyBorder="1" applyAlignment="1">
      <alignment horizontal="center" vertical="center" wrapText="1"/>
    </xf>
    <xf numFmtId="0" fontId="52" fillId="89" borderId="22" xfId="0" applyFont="1" applyFill="1" applyBorder="1" applyAlignment="1">
      <alignment horizontal="center" vertical="center" wrapText="1"/>
    </xf>
    <xf numFmtId="0" fontId="52" fillId="89" borderId="24" xfId="0" applyFont="1" applyFill="1" applyBorder="1" applyAlignment="1">
      <alignment horizontal="center" vertical="center" wrapText="1"/>
    </xf>
    <xf numFmtId="0" fontId="52" fillId="89" borderId="25" xfId="0" applyFont="1" applyFill="1" applyBorder="1" applyAlignment="1">
      <alignment horizontal="center" vertical="center" wrapText="1"/>
    </xf>
    <xf numFmtId="0" fontId="52" fillId="89" borderId="27" xfId="0" applyFont="1" applyFill="1" applyBorder="1" applyAlignment="1">
      <alignment horizontal="center" vertical="center" wrapText="1"/>
    </xf>
    <xf numFmtId="0" fontId="52" fillId="90" borderId="28" xfId="0" applyFont="1" applyFill="1" applyBorder="1" applyAlignment="1">
      <alignment horizontal="center" vertical="center"/>
    </xf>
    <xf numFmtId="0" fontId="52" fillId="90" borderId="29" xfId="0" applyFont="1" applyFill="1" applyBorder="1" applyAlignment="1">
      <alignment horizontal="center" vertical="center"/>
    </xf>
    <xf numFmtId="0" fontId="52" fillId="90" borderId="30" xfId="0" applyFont="1" applyFill="1" applyBorder="1" applyAlignment="1">
      <alignment horizontal="center" vertical="center"/>
    </xf>
    <xf numFmtId="0" fontId="52" fillId="89" borderId="28" xfId="0" applyFont="1" applyFill="1" applyBorder="1" applyAlignment="1">
      <alignment horizontal="center" vertical="center"/>
    </xf>
    <xf numFmtId="0" fontId="52" fillId="89" borderId="29" xfId="0" applyFont="1" applyFill="1" applyBorder="1" applyAlignment="1">
      <alignment horizontal="center" vertical="center"/>
    </xf>
    <xf numFmtId="0" fontId="52" fillId="89" borderId="30" xfId="0" applyFont="1" applyFill="1" applyBorder="1" applyAlignment="1">
      <alignment horizontal="center" vertical="center"/>
    </xf>
    <xf numFmtId="0" fontId="50" fillId="89" borderId="28" xfId="0" applyFont="1" applyFill="1" applyBorder="1" applyAlignment="1">
      <alignment horizontal="center" vertical="center" wrapText="1"/>
    </xf>
    <xf numFmtId="0" fontId="50" fillId="89" borderId="30" xfId="0" applyFont="1" applyFill="1" applyBorder="1" applyAlignment="1">
      <alignment horizontal="center" vertical="center" wrapText="1"/>
    </xf>
    <xf numFmtId="0" fontId="50" fillId="90" borderId="28" xfId="0" applyFont="1" applyFill="1" applyBorder="1" applyAlignment="1">
      <alignment horizontal="center" vertical="center" wrapText="1"/>
    </xf>
    <xf numFmtId="0" fontId="50" fillId="90" borderId="30" xfId="0" applyFont="1" applyFill="1" applyBorder="1" applyAlignment="1">
      <alignment horizontal="center" vertical="center" wrapText="1"/>
    </xf>
    <xf numFmtId="0" fontId="52" fillId="88" borderId="22" xfId="0" applyFont="1" applyFill="1" applyBorder="1" applyAlignment="1">
      <alignment horizontal="center" vertical="center" wrapText="1"/>
    </xf>
    <xf numFmtId="0" fontId="52" fillId="88" borderId="23" xfId="0" applyFont="1" applyFill="1" applyBorder="1" applyAlignment="1">
      <alignment horizontal="center" vertical="center" wrapText="1"/>
    </xf>
    <xf numFmtId="0" fontId="0" fillId="88" borderId="23" xfId="0" applyFill="1" applyBorder="1" applyAlignment="1">
      <alignment horizontal="center" vertical="center" wrapText="1"/>
    </xf>
    <xf numFmtId="0" fontId="0" fillId="88" borderId="24" xfId="0" applyFill="1" applyBorder="1" applyAlignment="1">
      <alignment horizontal="center" vertical="center" wrapText="1"/>
    </xf>
    <xf numFmtId="0" fontId="52" fillId="88" borderId="25" xfId="0" applyFont="1" applyFill="1" applyBorder="1" applyAlignment="1">
      <alignment horizontal="center" vertical="center" wrapText="1"/>
    </xf>
    <xf numFmtId="0" fontId="52" fillId="88" borderId="26" xfId="0" applyFont="1" applyFill="1" applyBorder="1" applyAlignment="1">
      <alignment horizontal="center" vertical="center" wrapText="1"/>
    </xf>
    <xf numFmtId="0" fontId="0" fillId="88" borderId="26" xfId="0" applyFill="1" applyBorder="1" applyAlignment="1">
      <alignment horizontal="center" vertical="center" wrapText="1"/>
    </xf>
    <xf numFmtId="0" fontId="0" fillId="88" borderId="27" xfId="0" applyFill="1" applyBorder="1" applyAlignment="1">
      <alignment horizontal="center" vertical="center" wrapText="1"/>
    </xf>
    <xf numFmtId="0" fontId="47" fillId="89" borderId="28" xfId="0" applyFont="1" applyFill="1" applyBorder="1" applyAlignment="1">
      <alignment horizontal="center" vertical="center"/>
    </xf>
    <xf numFmtId="0" fontId="47" fillId="89" borderId="29" xfId="0" applyFont="1" applyFill="1" applyBorder="1" applyAlignment="1">
      <alignment horizontal="center" vertical="center"/>
    </xf>
    <xf numFmtId="0" fontId="47" fillId="89" borderId="30" xfId="0" applyFont="1" applyFill="1" applyBorder="1" applyAlignment="1">
      <alignment horizontal="center" vertical="center"/>
    </xf>
    <xf numFmtId="0" fontId="52" fillId="88" borderId="10" xfId="0" applyFont="1" applyFill="1" applyBorder="1" applyAlignment="1">
      <alignment vertical="center" wrapText="1"/>
    </xf>
    <xf numFmtId="0" fontId="44" fillId="88" borderId="28" xfId="0" applyFont="1" applyFill="1" applyBorder="1" applyAlignment="1">
      <alignment horizontal="center" vertical="center" wrapText="1"/>
    </xf>
    <xf numFmtId="0" fontId="0" fillId="88" borderId="30" xfId="0" applyFill="1" applyBorder="1" applyAlignment="1">
      <alignment horizontal="center" vertical="center" wrapText="1"/>
    </xf>
    <xf numFmtId="0" fontId="0" fillId="88" borderId="29" xfId="0" applyFill="1" applyBorder="1" applyAlignment="1">
      <alignment horizontal="center" vertical="center" wrapText="1"/>
    </xf>
    <xf numFmtId="0" fontId="0" fillId="88" borderId="30" xfId="0" applyFill="1" applyBorder="1" applyAlignment="1">
      <alignment vertical="center" wrapText="1"/>
    </xf>
    <xf numFmtId="0" fontId="44" fillId="88" borderId="29" xfId="0" applyFont="1" applyFill="1" applyBorder="1" applyAlignment="1">
      <alignment horizontal="center" vertical="center" wrapText="1"/>
    </xf>
    <xf numFmtId="0" fontId="52" fillId="89" borderId="22" xfId="0" applyFont="1" applyFill="1" applyBorder="1" applyAlignment="1">
      <alignment horizontal="center" vertical="center"/>
    </xf>
    <xf numFmtId="0" fontId="52" fillId="89" borderId="24" xfId="0" applyFont="1" applyFill="1" applyBorder="1" applyAlignment="1">
      <alignment horizontal="center" vertical="center"/>
    </xf>
    <xf numFmtId="0" fontId="52" fillId="89" borderId="25" xfId="0" applyFont="1" applyFill="1" applyBorder="1" applyAlignment="1">
      <alignment horizontal="center" vertical="center"/>
    </xf>
    <xf numFmtId="0" fontId="52" fillId="89" borderId="27" xfId="0" applyFont="1" applyFill="1" applyBorder="1" applyAlignment="1">
      <alignment horizontal="center" vertical="center"/>
    </xf>
    <xf numFmtId="16" fontId="47" fillId="89" borderId="28" xfId="0" applyNumberFormat="1" applyFont="1" applyFill="1" applyBorder="1" applyAlignment="1">
      <alignment horizontal="center" vertical="center" wrapText="1"/>
    </xf>
    <xf numFmtId="16" fontId="47" fillId="89" borderId="29" xfId="0" applyNumberFormat="1" applyFont="1" applyFill="1" applyBorder="1" applyAlignment="1">
      <alignment horizontal="center" vertical="center" wrapText="1"/>
    </xf>
    <xf numFmtId="16" fontId="47" fillId="89" borderId="30" xfId="0" applyNumberFormat="1" applyFont="1" applyFill="1" applyBorder="1" applyAlignment="1">
      <alignment horizontal="center" vertical="center" wrapText="1"/>
    </xf>
    <xf numFmtId="0" fontId="44" fillId="88" borderId="28" xfId="0" applyFont="1" applyFill="1" applyBorder="1" applyAlignment="1">
      <alignment horizontal="center" wrapText="1"/>
    </xf>
    <xf numFmtId="0" fontId="0" fillId="88" borderId="29" xfId="0" applyFill="1" applyBorder="1" applyAlignment="1">
      <alignment horizontal="center" wrapText="1"/>
    </xf>
    <xf numFmtId="0" fontId="0" fillId="88" borderId="30" xfId="0" applyFill="1" applyBorder="1" applyAlignment="1">
      <alignment horizontal="center" wrapText="1"/>
    </xf>
    <xf numFmtId="0" fontId="0" fillId="88" borderId="30" xfId="0" applyFill="1" applyBorder="1" applyAlignment="1">
      <alignment wrapText="1"/>
    </xf>
    <xf numFmtId="0" fontId="44" fillId="88" borderId="29" xfId="0" applyFont="1" applyFill="1" applyBorder="1" applyAlignment="1">
      <alignment horizontal="center" wrapText="1"/>
    </xf>
    <xf numFmtId="3" fontId="44" fillId="93" borderId="0" xfId="0" applyNumberFormat="1" applyFont="1" applyFill="1" applyAlignment="1">
      <alignment horizontal="left" vertical="center"/>
    </xf>
  </cellXfs>
  <cellStyles count="509">
    <cellStyle name="20% - Accent1 2" xfId="1"/>
    <cellStyle name="20% - Accent1 2 2" xfId="2"/>
    <cellStyle name="20% - Accent1 3" xfId="3"/>
    <cellStyle name="20% - Accent1 3 2" xfId="4"/>
    <cellStyle name="20% - Accent2 2" xfId="5"/>
    <cellStyle name="20% - Accent2 2 2" xfId="6"/>
    <cellStyle name="20% - Accent2 3" xfId="7"/>
    <cellStyle name="20% - Accent2 3 2" xfId="8"/>
    <cellStyle name="20% - Accent3 2" xfId="9"/>
    <cellStyle name="20% - Accent3 2 2" xfId="10"/>
    <cellStyle name="20% - Accent3 3" xfId="11"/>
    <cellStyle name="20% - Accent3 3 2" xfId="12"/>
    <cellStyle name="20% - Accent4 2" xfId="13"/>
    <cellStyle name="20% - Accent4 2 2" xfId="14"/>
    <cellStyle name="20% - Accent4 3" xfId="15"/>
    <cellStyle name="20% - Accent4 3 2" xfId="16"/>
    <cellStyle name="20% - Accent5 2" xfId="17"/>
    <cellStyle name="20% - Accent5 2 2" xfId="18"/>
    <cellStyle name="20% - Accent5 3" xfId="19"/>
    <cellStyle name="20% - Accent5 3 2" xfId="20"/>
    <cellStyle name="20% - Accent6 2" xfId="21"/>
    <cellStyle name="20% - Accent6 2 2" xfId="22"/>
    <cellStyle name="20% - Accent6 3" xfId="23"/>
    <cellStyle name="20% - Accent6 3 2" xfId="24"/>
    <cellStyle name="40% - Accent1 2" xfId="25"/>
    <cellStyle name="40% - Accent1 2 2" xfId="26"/>
    <cellStyle name="40% - Accent1 3" xfId="27"/>
    <cellStyle name="40% - Accent1 3 2" xfId="28"/>
    <cellStyle name="40% - Accent2 2" xfId="29"/>
    <cellStyle name="40% - Accent2 2 2" xfId="30"/>
    <cellStyle name="40% - Accent2 3" xfId="31"/>
    <cellStyle name="40% - Accent2 3 2" xfId="32"/>
    <cellStyle name="40% - Accent3 2" xfId="33"/>
    <cellStyle name="40% - Accent3 2 2" xfId="34"/>
    <cellStyle name="40% - Accent3 3" xfId="35"/>
    <cellStyle name="40% - Accent3 3 2" xfId="36"/>
    <cellStyle name="40% - Accent4 2" xfId="37"/>
    <cellStyle name="40% - Accent4 2 2" xfId="38"/>
    <cellStyle name="40% - Accent4 3" xfId="39"/>
    <cellStyle name="40% - Accent4 3 2" xfId="40"/>
    <cellStyle name="40% - Accent5 2" xfId="41"/>
    <cellStyle name="40% - Accent5 2 2" xfId="42"/>
    <cellStyle name="40% - Accent5 3" xfId="43"/>
    <cellStyle name="40% - Accent5 3 2" xfId="44"/>
    <cellStyle name="40% - Accent6 2" xfId="45"/>
    <cellStyle name="40% - Accent6 2 2" xfId="46"/>
    <cellStyle name="40% - Accent6 3" xfId="47"/>
    <cellStyle name="40% - Accent6 3 2" xfId="48"/>
    <cellStyle name="60% - Accent1 2" xfId="49"/>
    <cellStyle name="60% - Accent1 2 2" xfId="50"/>
    <cellStyle name="60% - Accent1 3" xfId="51"/>
    <cellStyle name="60% - Accent1 3 2" xfId="52"/>
    <cellStyle name="60% - Accent2 2" xfId="53"/>
    <cellStyle name="60% - Accent2 2 2" xfId="54"/>
    <cellStyle name="60% - Accent2 3" xfId="55"/>
    <cellStyle name="60% - Accent2 3 2" xfId="56"/>
    <cellStyle name="60% - Accent3 2" xfId="57"/>
    <cellStyle name="60% - Accent3 2 2" xfId="58"/>
    <cellStyle name="60% - Accent3 3" xfId="59"/>
    <cellStyle name="60% - Accent3 3 2" xfId="60"/>
    <cellStyle name="60% - Accent4 2" xfId="61"/>
    <cellStyle name="60% - Accent4 2 2" xfId="62"/>
    <cellStyle name="60% - Accent4 3" xfId="63"/>
    <cellStyle name="60% - Accent4 3 2" xfId="64"/>
    <cellStyle name="60% - Accent5 2" xfId="65"/>
    <cellStyle name="60% - Accent5 2 2" xfId="66"/>
    <cellStyle name="60% - Accent5 3" xfId="67"/>
    <cellStyle name="60% - Accent5 3 2" xfId="68"/>
    <cellStyle name="60% - Accent6 2" xfId="69"/>
    <cellStyle name="60% - Accent6 2 2" xfId="70"/>
    <cellStyle name="60% - Accent6 3" xfId="71"/>
    <cellStyle name="60% - Accent6 3 2" xfId="72"/>
    <cellStyle name="Accent1 - 20%" xfId="73"/>
    <cellStyle name="Accent1 - 20% 2" xfId="74"/>
    <cellStyle name="Accent1 - 40%" xfId="75"/>
    <cellStyle name="Accent1 - 40% 2" xfId="76"/>
    <cellStyle name="Accent1 - 60%" xfId="77"/>
    <cellStyle name="Accent1 - 60% 2" xfId="78"/>
    <cellStyle name="Accent1 2" xfId="79"/>
    <cellStyle name="Accent1 2 2" xfId="80"/>
    <cellStyle name="Accent1 3" xfId="81"/>
    <cellStyle name="Accent1 3 2" xfId="82"/>
    <cellStyle name="Accent1 4" xfId="83"/>
    <cellStyle name="Accent1 5" xfId="84"/>
    <cellStyle name="Accent1 6" xfId="85"/>
    <cellStyle name="Accent1 7" xfId="86"/>
    <cellStyle name="Accent1 8" xfId="87"/>
    <cellStyle name="Accent2 - 20%" xfId="88"/>
    <cellStyle name="Accent2 - 20% 2" xfId="89"/>
    <cellStyle name="Accent2 - 40%" xfId="90"/>
    <cellStyle name="Accent2 - 40% 2" xfId="91"/>
    <cellStyle name="Accent2 - 60%" xfId="92"/>
    <cellStyle name="Accent2 - 60% 2" xfId="93"/>
    <cellStyle name="Accent2 2" xfId="94"/>
    <cellStyle name="Accent2 2 2" xfId="95"/>
    <cellStyle name="Accent2 3" xfId="96"/>
    <cellStyle name="Accent2 3 2" xfId="97"/>
    <cellStyle name="Accent2 4" xfId="98"/>
    <cellStyle name="Accent2 5" xfId="99"/>
    <cellStyle name="Accent2 6" xfId="100"/>
    <cellStyle name="Accent2 7" xfId="101"/>
    <cellStyle name="Accent2 8" xfId="102"/>
    <cellStyle name="Accent3 - 20%" xfId="103"/>
    <cellStyle name="Accent3 - 20% 2" xfId="104"/>
    <cellStyle name="Accent3 - 40%" xfId="105"/>
    <cellStyle name="Accent3 - 40% 2" xfId="106"/>
    <cellStyle name="Accent3 - 60%" xfId="107"/>
    <cellStyle name="Accent3 - 60% 2" xfId="108"/>
    <cellStyle name="Accent3 2" xfId="109"/>
    <cellStyle name="Accent3 2 2" xfId="110"/>
    <cellStyle name="Accent3 3" xfId="111"/>
    <cellStyle name="Accent3 3 2" xfId="112"/>
    <cellStyle name="Accent3 4" xfId="113"/>
    <cellStyle name="Accent3 5" xfId="114"/>
    <cellStyle name="Accent3 6" xfId="115"/>
    <cellStyle name="Accent3 7" xfId="116"/>
    <cellStyle name="Accent3 8" xfId="117"/>
    <cellStyle name="Accent4 - 20%" xfId="118"/>
    <cellStyle name="Accent4 - 20% 2" xfId="119"/>
    <cellStyle name="Accent4 - 40%" xfId="120"/>
    <cellStyle name="Accent4 - 40% 2" xfId="121"/>
    <cellStyle name="Accent4 - 60%" xfId="122"/>
    <cellStyle name="Accent4 - 60% 2" xfId="123"/>
    <cellStyle name="Accent4 2" xfId="124"/>
    <cellStyle name="Accent4 2 2" xfId="125"/>
    <cellStyle name="Accent4 3" xfId="126"/>
    <cellStyle name="Accent4 3 2" xfId="127"/>
    <cellStyle name="Accent4 4" xfId="128"/>
    <cellStyle name="Accent4 5" xfId="129"/>
    <cellStyle name="Accent4 6" xfId="130"/>
    <cellStyle name="Accent4 7" xfId="131"/>
    <cellStyle name="Accent4 8" xfId="132"/>
    <cellStyle name="Accent5 - 20%" xfId="133"/>
    <cellStyle name="Accent5 - 20% 2" xfId="134"/>
    <cellStyle name="Accent5 - 40%" xfId="135"/>
    <cellStyle name="Accent5 - 40% 2" xfId="136"/>
    <cellStyle name="Accent5 - 60%" xfId="137"/>
    <cellStyle name="Accent5 - 60% 2" xfId="138"/>
    <cellStyle name="Accent5 2" xfId="139"/>
    <cellStyle name="Accent5 2 2" xfId="140"/>
    <cellStyle name="Accent5 3" xfId="141"/>
    <cellStyle name="Accent5 3 2" xfId="142"/>
    <cellStyle name="Accent5 4" xfId="143"/>
    <cellStyle name="Accent5 5" xfId="144"/>
    <cellStyle name="Accent5 6" xfId="145"/>
    <cellStyle name="Accent5 7" xfId="146"/>
    <cellStyle name="Accent5 8" xfId="147"/>
    <cellStyle name="Accent6 - 20%" xfId="148"/>
    <cellStyle name="Accent6 - 20% 2" xfId="149"/>
    <cellStyle name="Accent6 - 40%" xfId="150"/>
    <cellStyle name="Accent6 - 40% 2" xfId="151"/>
    <cellStyle name="Accent6 - 60%" xfId="152"/>
    <cellStyle name="Accent6 - 60% 2" xfId="153"/>
    <cellStyle name="Accent6 2" xfId="154"/>
    <cellStyle name="Accent6 2 2" xfId="155"/>
    <cellStyle name="Accent6 3" xfId="156"/>
    <cellStyle name="Accent6 3 2" xfId="157"/>
    <cellStyle name="Accent6 4" xfId="158"/>
    <cellStyle name="Accent6 5" xfId="159"/>
    <cellStyle name="Accent6 6" xfId="160"/>
    <cellStyle name="Accent6 7" xfId="161"/>
    <cellStyle name="Accent6 8" xfId="162"/>
    <cellStyle name="Bad 2" xfId="163"/>
    <cellStyle name="Bad 2 2" xfId="164"/>
    <cellStyle name="Bad 3" xfId="165"/>
    <cellStyle name="Bad 3 2" xfId="166"/>
    <cellStyle name="Calculation 2" xfId="167"/>
    <cellStyle name="Calculation 2 2" xfId="168"/>
    <cellStyle name="Calculation 3" xfId="169"/>
    <cellStyle name="Calculation 3 2" xfId="170"/>
    <cellStyle name="Check Cell 2" xfId="171"/>
    <cellStyle name="Check Cell 2 2" xfId="172"/>
    <cellStyle name="Check Cell 3" xfId="173"/>
    <cellStyle name="Check Cell 3 2" xfId="174"/>
    <cellStyle name="Comma" xfId="175" builtinId="3"/>
    <cellStyle name="Comma [0] 3" xfId="176"/>
    <cellStyle name="Comma [0] 3 2" xfId="177"/>
    <cellStyle name="Comma 10" xfId="178"/>
    <cellStyle name="Comma 10 2" xfId="179"/>
    <cellStyle name="Comma 11" xfId="180"/>
    <cellStyle name="Comma 12" xfId="181"/>
    <cellStyle name="Comma 2" xfId="182"/>
    <cellStyle name="Comma 2 10" xfId="183"/>
    <cellStyle name="Comma 2 10 2" xfId="184"/>
    <cellStyle name="Comma 2 11" xfId="185"/>
    <cellStyle name="Comma 2 11 2" xfId="186"/>
    <cellStyle name="Comma 2 12" xfId="187"/>
    <cellStyle name="Comma 2 12 2" xfId="188"/>
    <cellStyle name="Comma 2 13" xfId="189"/>
    <cellStyle name="Comma 2 13 2" xfId="190"/>
    <cellStyle name="Comma 2 14" xfId="191"/>
    <cellStyle name="Comma 2 14 2" xfId="192"/>
    <cellStyle name="Comma 2 15" xfId="193"/>
    <cellStyle name="Comma 2 15 2" xfId="194"/>
    <cellStyle name="Comma 2 16" xfId="195"/>
    <cellStyle name="Comma 2 16 2" xfId="196"/>
    <cellStyle name="Comma 2 17" xfId="197"/>
    <cellStyle name="Comma 2 17 2" xfId="198"/>
    <cellStyle name="Comma 2 18" xfId="199"/>
    <cellStyle name="Comma 2 18 2" xfId="200"/>
    <cellStyle name="Comma 2 19" xfId="201"/>
    <cellStyle name="Comma 2 2" xfId="202"/>
    <cellStyle name="Comma 2 2 2" xfId="203"/>
    <cellStyle name="Comma 2 2 2 2" xfId="204"/>
    <cellStyle name="Comma 2 2 3" xfId="205"/>
    <cellStyle name="Comma 2 20" xfId="206"/>
    <cellStyle name="Comma 2 3" xfId="207"/>
    <cellStyle name="Comma 2 3 2" xfId="208"/>
    <cellStyle name="Comma 2 4" xfId="209"/>
    <cellStyle name="Comma 2 4 2" xfId="210"/>
    <cellStyle name="Comma 2 5" xfId="211"/>
    <cellStyle name="Comma 2 5 2" xfId="212"/>
    <cellStyle name="Comma 2 5 2 2" xfId="213"/>
    <cellStyle name="Comma 2 5 3" xfId="214"/>
    <cellStyle name="Comma 2 6" xfId="215"/>
    <cellStyle name="Comma 2 6 2" xfId="216"/>
    <cellStyle name="Comma 2 7" xfId="217"/>
    <cellStyle name="Comma 2 7 2" xfId="218"/>
    <cellStyle name="Comma 2 8" xfId="219"/>
    <cellStyle name="Comma 2 8 2" xfId="220"/>
    <cellStyle name="Comma 2 9" xfId="221"/>
    <cellStyle name="Comma 2 9 2" xfId="222"/>
    <cellStyle name="Comma 2_(042310)2010 - 2014 LRP Sales Volumes from sonia" xfId="223"/>
    <cellStyle name="Comma 3" xfId="224"/>
    <cellStyle name="Comma 3 2" xfId="225"/>
    <cellStyle name="Comma 3 2 2" xfId="226"/>
    <cellStyle name="Comma 3 2 2 2" xfId="227"/>
    <cellStyle name="Comma 3 2 2 2 2" xfId="228"/>
    <cellStyle name="Comma 3 2 2 3" xfId="229"/>
    <cellStyle name="Comma 3 2 2 3 2" xfId="230"/>
    <cellStyle name="Comma 3 2 2 4" xfId="231"/>
    <cellStyle name="Comma 3 2 3" xfId="232"/>
    <cellStyle name="Comma 3 2 3 2" xfId="233"/>
    <cellStyle name="Comma 3 2 4" xfId="234"/>
    <cellStyle name="Comma 3 3" xfId="235"/>
    <cellStyle name="Comma 3 3 2" xfId="236"/>
    <cellStyle name="Comma 3 4" xfId="237"/>
    <cellStyle name="Comma 3 4 2" xfId="238"/>
    <cellStyle name="Comma 3 5" xfId="239"/>
    <cellStyle name="Comma 3 6" xfId="240"/>
    <cellStyle name="Comma 4" xfId="241"/>
    <cellStyle name="Comma 4 2" xfId="242"/>
    <cellStyle name="Comma 4 2 2" xfId="243"/>
    <cellStyle name="Comma 4 2 2 2" xfId="244"/>
    <cellStyle name="Comma 4 2 3" xfId="245"/>
    <cellStyle name="Comma 4 2 3 2" xfId="246"/>
    <cellStyle name="Comma 4 2 4" xfId="247"/>
    <cellStyle name="Comma 4 3" xfId="248"/>
    <cellStyle name="Comma 4 3 2" xfId="249"/>
    <cellStyle name="Comma 4 4" xfId="250"/>
    <cellStyle name="Comma 4 4 2" xfId="251"/>
    <cellStyle name="Comma 4 5" xfId="252"/>
    <cellStyle name="Comma 4_PS7-KFA VISMIN" xfId="253"/>
    <cellStyle name="Comma 5" xfId="254"/>
    <cellStyle name="Comma 5 2" xfId="255"/>
    <cellStyle name="Comma 5 2 2" xfId="256"/>
    <cellStyle name="Comma 5 3" xfId="257"/>
    <cellStyle name="Comma 5 3 2" xfId="258"/>
    <cellStyle name="Comma 5 4" xfId="259"/>
    <cellStyle name="Comma 6" xfId="260"/>
    <cellStyle name="Comma 6 2" xfId="261"/>
    <cellStyle name="Comma 7" xfId="262"/>
    <cellStyle name="Comma 7 2" xfId="263"/>
    <cellStyle name="Comma 8" xfId="264"/>
    <cellStyle name="Comma 8 2" xfId="265"/>
    <cellStyle name="Comma 9" xfId="266"/>
    <cellStyle name="Currency 2" xfId="267"/>
    <cellStyle name="Emphasis 1" xfId="268"/>
    <cellStyle name="Emphasis 1 2" xfId="269"/>
    <cellStyle name="Emphasis 2" xfId="270"/>
    <cellStyle name="Emphasis 2 2" xfId="271"/>
    <cellStyle name="Emphasis 3" xfId="272"/>
    <cellStyle name="Emphasis 3 2" xfId="273"/>
    <cellStyle name="Explanatory Text 2" xfId="274"/>
    <cellStyle name="Explanatory Text 3" xfId="275"/>
    <cellStyle name="Good 2" xfId="276"/>
    <cellStyle name="Good 2 2" xfId="277"/>
    <cellStyle name="Good 3" xfId="278"/>
    <cellStyle name="Good 3 2" xfId="279"/>
    <cellStyle name="Grey" xfId="280"/>
    <cellStyle name="Grey 2" xfId="281"/>
    <cellStyle name="Heading 1 2" xfId="282"/>
    <cellStyle name="Heading 1 2 2" xfId="283"/>
    <cellStyle name="Heading 1 3" xfId="284"/>
    <cellStyle name="Heading 2 2" xfId="285"/>
    <cellStyle name="Heading 2 2 2" xfId="286"/>
    <cellStyle name="Heading 2 3" xfId="287"/>
    <cellStyle name="Heading 3 2" xfId="288"/>
    <cellStyle name="Heading 3 2 2" xfId="289"/>
    <cellStyle name="Heading 3 3" xfId="290"/>
    <cellStyle name="Heading 4 2" xfId="291"/>
    <cellStyle name="Heading 4 2 2" xfId="292"/>
    <cellStyle name="Heading 4 3" xfId="293"/>
    <cellStyle name="Hyperlink" xfId="294" builtinId="8"/>
    <cellStyle name="Hyperlink 2" xfId="295"/>
    <cellStyle name="Hyperlink 2 2" xfId="296"/>
    <cellStyle name="Input [yellow]" xfId="297"/>
    <cellStyle name="Input [yellow] 2" xfId="298"/>
    <cellStyle name="Input 2" xfId="299"/>
    <cellStyle name="Input 2 2" xfId="300"/>
    <cellStyle name="Input 3" xfId="301"/>
    <cellStyle name="Input 3 2" xfId="302"/>
    <cellStyle name="Input 4" xfId="303"/>
    <cellStyle name="Input 5" xfId="304"/>
    <cellStyle name="Linked Cell 2" xfId="305"/>
    <cellStyle name="Linked Cell 2 2" xfId="306"/>
    <cellStyle name="Linked Cell 3" xfId="307"/>
    <cellStyle name="n" xfId="308"/>
    <cellStyle name="n_charts for march 23 meeting(1). pls email tom sunday" xfId="309"/>
    <cellStyle name="n_charts for march 23 meeting(1). pls email tom sunday 2" xfId="310"/>
    <cellStyle name="n_SALES MTG@VILLA_031209" xfId="311"/>
    <cellStyle name="n_SALES MTG@VILLA_031209 2" xfId="312"/>
    <cellStyle name="n_trade lock up_mar to may 2009" xfId="313"/>
    <cellStyle name="n_trade lock up_mar to may 2009 2" xfId="314"/>
    <cellStyle name="Neutral 2" xfId="315"/>
    <cellStyle name="Neutral 2 2" xfId="316"/>
    <cellStyle name="Neutral 3" xfId="317"/>
    <cellStyle name="Neutral 3 2" xfId="318"/>
    <cellStyle name="Normal" xfId="0" builtinId="0"/>
    <cellStyle name="Normal - Style1" xfId="319"/>
    <cellStyle name="Normal - Style1 2" xfId="320"/>
    <cellStyle name="Normal 10" xfId="321"/>
    <cellStyle name="Normal 10 2" xfId="322"/>
    <cellStyle name="Normal 11" xfId="323"/>
    <cellStyle name="Normal 12" xfId="324"/>
    <cellStyle name="Normal 12 2" xfId="325"/>
    <cellStyle name="Normal 13" xfId="326"/>
    <cellStyle name="Normal 13 2" xfId="327"/>
    <cellStyle name="Normal 14" xfId="328"/>
    <cellStyle name="Normal 15" xfId="329"/>
    <cellStyle name="Normal 16" xfId="330"/>
    <cellStyle name="Normal 17" xfId="331"/>
    <cellStyle name="Normal 18" xfId="332"/>
    <cellStyle name="Normal 19" xfId="333"/>
    <cellStyle name="Normal 2" xfId="334"/>
    <cellStyle name="Normal 2 2" xfId="335"/>
    <cellStyle name="Normal 2 2 2" xfId="336"/>
    <cellStyle name="Normal 2 2_LRP NORTHMIN SESSION" xfId="337"/>
    <cellStyle name="Normal 2 3" xfId="338"/>
    <cellStyle name="Normal 2 4" xfId="339"/>
    <cellStyle name="Normal 2 5" xfId="340"/>
    <cellStyle name="Normal 2 6" xfId="341"/>
    <cellStyle name="Normal 2_LRP NORTHMIN SESSION" xfId="342"/>
    <cellStyle name="Normal 20" xfId="343"/>
    <cellStyle name="Normal 21" xfId="344"/>
    <cellStyle name="Normal 22" xfId="345"/>
    <cellStyle name="Normal 23" xfId="346"/>
    <cellStyle name="Normal 3" xfId="347"/>
    <cellStyle name="Normal 3 2" xfId="348"/>
    <cellStyle name="Normal 3 2 2" xfId="349"/>
    <cellStyle name="Normal 3 3" xfId="350"/>
    <cellStyle name="Normal 3 4" xfId="351"/>
    <cellStyle name="Normal 4" xfId="352"/>
    <cellStyle name="Normal 4 2" xfId="353"/>
    <cellStyle name="Normal 4 3" xfId="354"/>
    <cellStyle name="Normal 5" xfId="355"/>
    <cellStyle name="Normal 5 2" xfId="356"/>
    <cellStyle name="Normal 5 3" xfId="357"/>
    <cellStyle name="Normal 5_Mindanao Plant Allocation-October 1-7 (revised as of sep 29)" xfId="358"/>
    <cellStyle name="Normal 6" xfId="359"/>
    <cellStyle name="Normal 6 2" xfId="360"/>
    <cellStyle name="Normal 7" xfId="361"/>
    <cellStyle name="Normal 7 2" xfId="362"/>
    <cellStyle name="Normal 8" xfId="363"/>
    <cellStyle name="Normal 9" xfId="364"/>
    <cellStyle name="Note 2" xfId="365"/>
    <cellStyle name="Note 2 2" xfId="366"/>
    <cellStyle name="Note 3" xfId="367"/>
    <cellStyle name="Note 3 2" xfId="368"/>
    <cellStyle name="Output 2" xfId="369"/>
    <cellStyle name="Output 2 2" xfId="370"/>
    <cellStyle name="Output 3" xfId="371"/>
    <cellStyle name="Output 3 2" xfId="372"/>
    <cellStyle name="Percent" xfId="373" builtinId="5"/>
    <cellStyle name="Percent [2]" xfId="374"/>
    <cellStyle name="Percent [2] 2" xfId="375"/>
    <cellStyle name="Percent 10" xfId="376"/>
    <cellStyle name="Percent 11" xfId="377"/>
    <cellStyle name="Percent 12" xfId="378"/>
    <cellStyle name="Percent 13" xfId="379"/>
    <cellStyle name="Percent 2" xfId="380"/>
    <cellStyle name="Percent 2 10" xfId="381"/>
    <cellStyle name="Percent 2 10 2" xfId="382"/>
    <cellStyle name="Percent 2 11" xfId="383"/>
    <cellStyle name="Percent 2 11 2" xfId="384"/>
    <cellStyle name="Percent 2 12" xfId="385"/>
    <cellStyle name="Percent 2 12 2" xfId="386"/>
    <cellStyle name="Percent 2 13" xfId="387"/>
    <cellStyle name="Percent 2 13 2" xfId="388"/>
    <cellStyle name="Percent 2 14" xfId="389"/>
    <cellStyle name="Percent 2 2" xfId="390"/>
    <cellStyle name="Percent 2 2 2" xfId="391"/>
    <cellStyle name="Percent 2 2 2 2" xfId="392"/>
    <cellStyle name="Percent 2 2 3" xfId="393"/>
    <cellStyle name="Percent 2 3" xfId="394"/>
    <cellStyle name="Percent 2 3 2" xfId="395"/>
    <cellStyle name="Percent 2 4" xfId="396"/>
    <cellStyle name="Percent 2 4 2" xfId="397"/>
    <cellStyle name="Percent 2 5" xfId="398"/>
    <cellStyle name="Percent 2 5 2" xfId="399"/>
    <cellStyle name="Percent 2 6" xfId="400"/>
    <cellStyle name="Percent 2 6 2" xfId="401"/>
    <cellStyle name="Percent 2 7" xfId="402"/>
    <cellStyle name="Percent 2 7 2" xfId="403"/>
    <cellStyle name="Percent 2 8" xfId="404"/>
    <cellStyle name="Percent 2 8 2" xfId="405"/>
    <cellStyle name="Percent 2 9" xfId="406"/>
    <cellStyle name="Percent 2 9 2" xfId="407"/>
    <cellStyle name="Percent 2_(042310)2010 - 2014 LRP Sales Volumes from sonia" xfId="408"/>
    <cellStyle name="Percent 3" xfId="409"/>
    <cellStyle name="Percent 3 2" xfId="410"/>
    <cellStyle name="Percent 3 2 2" xfId="411"/>
    <cellStyle name="Percent 3 2 2 2" xfId="412"/>
    <cellStyle name="Percent 3 3" xfId="413"/>
    <cellStyle name="Percent 3 3 2" xfId="414"/>
    <cellStyle name="Percent 3 4" xfId="415"/>
    <cellStyle name="Percent 4" xfId="416"/>
    <cellStyle name="Percent 4 2" xfId="417"/>
    <cellStyle name="Percent 5" xfId="418"/>
    <cellStyle name="Percent 5 2" xfId="419"/>
    <cellStyle name="Percent 6" xfId="420"/>
    <cellStyle name="Percent 6 2" xfId="421"/>
    <cellStyle name="Percent 7" xfId="422"/>
    <cellStyle name="Percent 7 2" xfId="423"/>
    <cellStyle name="Percent 8" xfId="424"/>
    <cellStyle name="Percent 8 2" xfId="425"/>
    <cellStyle name="Percent 9" xfId="426"/>
    <cellStyle name="SAPBEXaggData" xfId="427"/>
    <cellStyle name="SAPBEXaggData 2" xfId="428"/>
    <cellStyle name="SAPBEXaggDataEmph" xfId="429"/>
    <cellStyle name="SAPBEXaggItem" xfId="430"/>
    <cellStyle name="SAPBEXaggItem 2" xfId="431"/>
    <cellStyle name="SAPBEXaggItemX" xfId="432"/>
    <cellStyle name="SAPBEXchaText" xfId="433"/>
    <cellStyle name="SAPBEXchaText 2" xfId="434"/>
    <cellStyle name="SAPBEXexcBad7" xfId="435"/>
    <cellStyle name="SAPBEXexcBad7 2" xfId="436"/>
    <cellStyle name="SAPBEXexcBad8" xfId="437"/>
    <cellStyle name="SAPBEXexcBad8 2" xfId="438"/>
    <cellStyle name="SAPBEXexcBad9" xfId="439"/>
    <cellStyle name="SAPBEXexcBad9 2" xfId="440"/>
    <cellStyle name="SAPBEXexcCritical4" xfId="441"/>
    <cellStyle name="SAPBEXexcCritical4 2" xfId="442"/>
    <cellStyle name="SAPBEXexcCritical5" xfId="443"/>
    <cellStyle name="SAPBEXexcCritical5 2" xfId="444"/>
    <cellStyle name="SAPBEXexcCritical6" xfId="445"/>
    <cellStyle name="SAPBEXexcCritical6 2" xfId="446"/>
    <cellStyle name="SAPBEXexcGood1" xfId="447"/>
    <cellStyle name="SAPBEXexcGood1 2" xfId="448"/>
    <cellStyle name="SAPBEXexcGood2" xfId="449"/>
    <cellStyle name="SAPBEXexcGood2 2" xfId="450"/>
    <cellStyle name="SAPBEXexcGood3" xfId="451"/>
    <cellStyle name="SAPBEXexcGood3 2" xfId="452"/>
    <cellStyle name="SAPBEXfilterDrill" xfId="453"/>
    <cellStyle name="SAPBEXfilterDrill 2" xfId="454"/>
    <cellStyle name="SAPBEXfilterItem" xfId="455"/>
    <cellStyle name="SAPBEXfilterText" xfId="456"/>
    <cellStyle name="SAPBEXformats" xfId="457"/>
    <cellStyle name="SAPBEXformats 2" xfId="458"/>
    <cellStyle name="SAPBEXheaderItem" xfId="459"/>
    <cellStyle name="SAPBEXheaderItem 2" xfId="460"/>
    <cellStyle name="SAPBEXheaderText" xfId="461"/>
    <cellStyle name="SAPBEXheaderText 2" xfId="462"/>
    <cellStyle name="SAPBEXHLevel0" xfId="463"/>
    <cellStyle name="SAPBEXHLevel0 2" xfId="464"/>
    <cellStyle name="SAPBEXHLevel0X" xfId="465"/>
    <cellStyle name="SAPBEXHLevel0X 2" xfId="466"/>
    <cellStyle name="SAPBEXHLevel0X 3" xfId="467"/>
    <cellStyle name="SAPBEXHLevel0X 4" xfId="468"/>
    <cellStyle name="SAPBEXHLevel0X 5" xfId="469"/>
    <cellStyle name="SAPBEXHLevel0X 6" xfId="470"/>
    <cellStyle name="SAPBEXHLevel1" xfId="471"/>
    <cellStyle name="SAPBEXHLevel1 2" xfId="472"/>
    <cellStyle name="SAPBEXHLevel1X" xfId="473"/>
    <cellStyle name="SAPBEXHLevel1X 2" xfId="474"/>
    <cellStyle name="SAPBEXHLevel2" xfId="475"/>
    <cellStyle name="SAPBEXHLevel2 2" xfId="476"/>
    <cellStyle name="SAPBEXHLevel2X" xfId="477"/>
    <cellStyle name="SAPBEXHLevel2X 2" xfId="478"/>
    <cellStyle name="SAPBEXHLevel3" xfId="479"/>
    <cellStyle name="SAPBEXHLevel3 2" xfId="480"/>
    <cellStyle name="SAPBEXHLevel3X" xfId="481"/>
    <cellStyle name="SAPBEXHLevel3X 2" xfId="482"/>
    <cellStyle name="SAPBEXinputData" xfId="483"/>
    <cellStyle name="SAPBEXinputData 2" xfId="484"/>
    <cellStyle name="SAPBEXItemHeader" xfId="485"/>
    <cellStyle name="SAPBEXresData" xfId="486"/>
    <cellStyle name="SAPBEXresDataEmph" xfId="487"/>
    <cellStyle name="SAPBEXresItem" xfId="488"/>
    <cellStyle name="SAPBEXresItemX" xfId="489"/>
    <cellStyle name="SAPBEXstdData" xfId="490"/>
    <cellStyle name="SAPBEXstdData 2" xfId="491"/>
    <cellStyle name="SAPBEXstdDataEmph" xfId="492"/>
    <cellStyle name="SAPBEXstdItem" xfId="493"/>
    <cellStyle name="SAPBEXstdItem 2" xfId="494"/>
    <cellStyle name="SAPBEXstdItemX" xfId="495"/>
    <cellStyle name="SAPBEXtitle" xfId="496"/>
    <cellStyle name="SAPBEXunassignedItem" xfId="497"/>
    <cellStyle name="SAPBEXunassignedItem 2" xfId="498"/>
    <cellStyle name="SAPBEXundefined" xfId="499"/>
    <cellStyle name="Sheet Title" xfId="500"/>
    <cellStyle name="Title 2" xfId="501"/>
    <cellStyle name="Title 3" xfId="502"/>
    <cellStyle name="Total 2" xfId="503"/>
    <cellStyle name="Total 2 2" xfId="504"/>
    <cellStyle name="Total 3" xfId="505"/>
    <cellStyle name="Warning Text 2" xfId="506"/>
    <cellStyle name="Warning Text 2 2" xfId="507"/>
    <cellStyle name="Warning Text 3" xfId="50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3F17BDE6-AAD8-76AD-02B7-706C9171A5C8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45186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4E378CB9-2B1B-F0EF-3319-620B527EAD18}"/>
            </a:ext>
          </a:extLst>
        </xdr:cNvPr>
        <xdr:cNvSpPr/>
      </xdr:nvSpPr>
      <xdr:spPr>
        <a:xfrm>
          <a:off x="3352800" y="0"/>
          <a:ext cx="838956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3DEC3C2D-2C5F-C723-12C9-6DB072207832}"/>
            </a:ext>
          </a:extLst>
        </xdr:cNvPr>
        <xdr:cNvSpPr/>
      </xdr:nvSpPr>
      <xdr:spPr>
        <a:xfrm>
          <a:off x="107674" y="0"/>
          <a:ext cx="40048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0F264B57-B5A6-9764-EF1F-B98D9076AA99}"/>
            </a:ext>
          </a:extLst>
        </xdr:cNvPr>
        <xdr:cNvSpPr/>
      </xdr:nvSpPr>
      <xdr:spPr>
        <a:xfrm>
          <a:off x="3451860" y="0"/>
          <a:ext cx="860617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864C48AE-831C-8A89-45C2-C3E2DBC10189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45186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6B9110E9-875A-9204-6DE0-5CF45AC4AA72}"/>
            </a:ext>
          </a:extLst>
        </xdr:cNvPr>
        <xdr:cNvSpPr/>
      </xdr:nvSpPr>
      <xdr:spPr>
        <a:xfrm>
          <a:off x="3352800" y="0"/>
          <a:ext cx="838956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E7E78EB8-F115-5F61-233E-D6450084444A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45186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80D2AFCC-DDA7-79E1-19A6-C5952C8B6F25}"/>
            </a:ext>
          </a:extLst>
        </xdr:cNvPr>
        <xdr:cNvSpPr/>
      </xdr:nvSpPr>
      <xdr:spPr>
        <a:xfrm>
          <a:off x="3352800" y="0"/>
          <a:ext cx="838956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73C4D069-C158-6351-FEAD-67FF16AB03F5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BC62413D-278C-EF72-9BA1-4247A8FEDBAD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73C4D069-C158-6351-FEAD-67FF16AB03F5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BC62413D-278C-EF72-9BA1-4247A8FEDBAD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73C4D069-C158-6351-FEAD-67FF16AB03F5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BC62413D-278C-EF72-9BA1-4247A8FEDBAD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73C4D069-C158-6351-FEAD-67FF16AB03F5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BC62413D-278C-EF72-9BA1-4247A8FEDBAD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/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PH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/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PH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E8B62207-E6BE-21DC-F89F-4CEAC40D263C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5C6AE8A2-F84E-ED8C-EBAF-5B9F4AEF9679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4766287B-89B2-60F9-7BFC-CABEF02723F7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5291560C-FFFF-FF6E-40CA-B3AFE1A4AE2C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oc%20vs%20Prod%20Tagoloan%20Jun%20202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indanao_Act Prdn Last Week"/>
      <sheetName val="GSC_Actual Production"/>
      <sheetName val="Jun 27 - Jul 3"/>
      <sheetName val="June 20-26"/>
      <sheetName val="June 13-19"/>
      <sheetName val="June 6-12"/>
      <sheetName val="May 30 to Jun 5"/>
      <sheetName val="Mar 14-20"/>
      <sheetName val="Mar 7-13"/>
      <sheetName val="Feb 28 to Mar 6"/>
      <sheetName val="DVO2_Actual Produ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00B050"/>
  </sheetPr>
  <dimension ref="A1:BG45"/>
  <sheetViews>
    <sheetView showGridLines="0" topLeftCell="Y7" zoomScale="85" zoomScaleNormal="85" workbookViewId="0">
      <selection activeCell="AA20" sqref="AA20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34" width="9.42578125" style="71" bestFit="1" customWidth="1"/>
    <col min="35" max="35" width="11.85546875" style="71" customWidth="1"/>
    <col min="36" max="36" width="11.85546875" style="93" customWidth="1"/>
    <col min="37" max="37" width="11.85546875" style="71" customWidth="1"/>
    <col min="38" max="38" width="91.42578125" style="71" bestFit="1" customWidth="1"/>
    <col min="39" max="39" width="0.85546875" style="71" customWidth="1"/>
    <col min="40" max="40" width="7.7109375" style="71" customWidth="1" outlineLevel="1"/>
    <col min="41" max="41" width="9.85546875" style="71" customWidth="1" outlineLevel="1"/>
    <col min="42" max="42" width="7.7109375" style="71" customWidth="1" outlineLevel="1"/>
    <col min="43" max="43" width="9.85546875" style="71" customWidth="1" outlineLevel="1"/>
    <col min="44" max="44" width="7.7109375" style="71" customWidth="1" outlineLevel="1"/>
    <col min="45" max="45" width="9.85546875" style="71" customWidth="1" outlineLevel="1"/>
    <col min="46" max="46" width="7.7109375" style="71" customWidth="1" outlineLevel="1"/>
    <col min="47" max="47" width="9.85546875" style="71" customWidth="1" outlineLevel="1"/>
    <col min="48" max="48" width="7.7109375" style="71" customWidth="1" outlineLevel="1"/>
    <col min="49" max="49" width="9.85546875" style="71" customWidth="1" outlineLevel="1"/>
    <col min="50" max="50" width="7.7109375" style="71" customWidth="1" outlineLevel="1"/>
    <col min="51" max="51" width="9.85546875" style="71" customWidth="1" outlineLevel="1"/>
    <col min="52" max="52" width="7.7109375" style="71" customWidth="1" outlineLevel="1"/>
    <col min="53" max="53" width="9.85546875" style="71" customWidth="1" outlineLevel="1"/>
    <col min="54" max="54" width="7.7109375" style="71" customWidth="1" outlineLevel="1"/>
    <col min="55" max="55" width="9.85546875" style="71" customWidth="1" outlineLevel="1"/>
    <col min="56" max="56" width="9" style="71" customWidth="1" outlineLevel="1"/>
    <col min="57" max="57" width="11" style="71" customWidth="1" outlineLevel="1"/>
    <col min="58" max="58" width="8.85546875" style="71" customWidth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96" t="s">
        <v>3</v>
      </c>
      <c r="E8" s="197"/>
      <c r="F8" s="198"/>
      <c r="G8" s="199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200"/>
      <c r="E9" s="201"/>
      <c r="F9" s="202"/>
      <c r="G9" s="203"/>
      <c r="Z9" s="104" t="s">
        <v>6</v>
      </c>
      <c r="AA9" s="94"/>
      <c r="AJ9" s="17"/>
      <c r="AK9" s="94"/>
      <c r="AL9" s="94"/>
      <c r="AM9" s="94"/>
      <c r="AN9" s="204" t="s">
        <v>7</v>
      </c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6"/>
      <c r="BF9" s="102"/>
      <c r="BG9" s="102"/>
    </row>
    <row r="10" spans="1:59" ht="22.5" customHeight="1">
      <c r="C10" s="207" t="s">
        <v>8</v>
      </c>
      <c r="D10" s="208" t="s">
        <v>9</v>
      </c>
      <c r="E10" s="209"/>
      <c r="F10" s="208" t="s">
        <v>10</v>
      </c>
      <c r="G10" s="209"/>
      <c r="I10" s="208" t="s">
        <v>11</v>
      </c>
      <c r="J10" s="210"/>
      <c r="K10" s="209"/>
      <c r="L10" s="208" t="s">
        <v>12</v>
      </c>
      <c r="M10" s="210"/>
      <c r="N10" s="209"/>
      <c r="O10" s="208" t="s">
        <v>13</v>
      </c>
      <c r="P10" s="210"/>
      <c r="Q10" s="211"/>
      <c r="R10" s="208" t="s">
        <v>14</v>
      </c>
      <c r="S10" s="209"/>
      <c r="T10" s="208" t="s">
        <v>15</v>
      </c>
      <c r="U10" s="212"/>
      <c r="V10" s="209"/>
      <c r="W10" s="105" t="s">
        <v>16</v>
      </c>
      <c r="Z10" s="19" t="s">
        <v>81</v>
      </c>
      <c r="AB10" s="217" t="s">
        <v>17</v>
      </c>
      <c r="AC10" s="218"/>
      <c r="AD10" s="218"/>
      <c r="AE10" s="218"/>
      <c r="AF10" s="218"/>
      <c r="AG10" s="218"/>
      <c r="AH10" s="218"/>
      <c r="AI10" s="219"/>
      <c r="AM10" s="94"/>
      <c r="AN10" s="182" t="s">
        <v>18</v>
      </c>
      <c r="AO10" s="183"/>
      <c r="AP10" s="186" t="s">
        <v>19</v>
      </c>
      <c r="AQ10" s="187"/>
      <c r="AR10" s="187"/>
      <c r="AS10" s="187"/>
      <c r="AT10" s="187"/>
      <c r="AU10" s="188"/>
      <c r="AV10" s="189" t="s">
        <v>20</v>
      </c>
      <c r="AW10" s="190"/>
      <c r="AX10" s="190"/>
      <c r="AY10" s="191"/>
      <c r="AZ10" s="186" t="s">
        <v>21</v>
      </c>
      <c r="BA10" s="187"/>
      <c r="BB10" s="187"/>
      <c r="BC10" s="188"/>
      <c r="BD10" s="213" t="s">
        <v>22</v>
      </c>
      <c r="BE10" s="214"/>
      <c r="BF10" s="102"/>
      <c r="BG10" s="102"/>
    </row>
    <row r="11" spans="1:59" ht="25.5" customHeight="1">
      <c r="C11" s="207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180" t="s">
        <v>27</v>
      </c>
      <c r="AA11" s="180" t="s">
        <v>28</v>
      </c>
      <c r="AB11" s="22">
        <v>42275</v>
      </c>
      <c r="AC11" s="22">
        <f t="shared" ref="AC11:AH11" si="0">AB11+1</f>
        <v>42276</v>
      </c>
      <c r="AD11" s="22">
        <f t="shared" si="0"/>
        <v>42277</v>
      </c>
      <c r="AE11" s="22">
        <f t="shared" si="0"/>
        <v>42278</v>
      </c>
      <c r="AF11" s="22">
        <f t="shared" si="0"/>
        <v>42279</v>
      </c>
      <c r="AG11" s="22">
        <f t="shared" si="0"/>
        <v>42280</v>
      </c>
      <c r="AH11" s="22">
        <f t="shared" si="0"/>
        <v>42281</v>
      </c>
      <c r="AI11" s="180" t="s">
        <v>13</v>
      </c>
      <c r="AJ11" s="180" t="s">
        <v>11</v>
      </c>
      <c r="AK11" s="180" t="s">
        <v>29</v>
      </c>
      <c r="AL11" s="180" t="s">
        <v>16</v>
      </c>
      <c r="AM11" s="94"/>
      <c r="AN11" s="184"/>
      <c r="AO11" s="185"/>
      <c r="AP11" s="194" t="s">
        <v>30</v>
      </c>
      <c r="AQ11" s="195"/>
      <c r="AR11" s="194" t="s">
        <v>31</v>
      </c>
      <c r="AS11" s="195"/>
      <c r="AT11" s="194" t="s">
        <v>32</v>
      </c>
      <c r="AU11" s="195"/>
      <c r="AV11" s="192" t="s">
        <v>33</v>
      </c>
      <c r="AW11" s="193"/>
      <c r="AX11" s="192" t="s">
        <v>34</v>
      </c>
      <c r="AY11" s="193"/>
      <c r="AZ11" s="194" t="s">
        <v>35</v>
      </c>
      <c r="BA11" s="195"/>
      <c r="BB11" s="194" t="s">
        <v>36</v>
      </c>
      <c r="BC11" s="195"/>
      <c r="BD11" s="215"/>
      <c r="BE11" s="216"/>
      <c r="BF11" s="102"/>
      <c r="BG11" s="102"/>
    </row>
    <row r="12" spans="1:59" ht="36" customHeight="1">
      <c r="A12" s="108"/>
      <c r="B12" s="108"/>
      <c r="C12" s="82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181"/>
      <c r="AA12" s="181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81"/>
      <c r="AJ12" s="181"/>
      <c r="AK12" s="181"/>
      <c r="AL12" s="181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2" si="2">SUM(I13:J13)</f>
        <v>842</v>
      </c>
      <c r="L13" s="29">
        <v>3998</v>
      </c>
      <c r="M13" s="29">
        <f>18440+5960</f>
        <v>24400</v>
      </c>
      <c r="N13" s="29">
        <f t="shared" ref="N13:N22" si="3">SUM(L13:M13)</f>
        <v>28398</v>
      </c>
      <c r="O13" s="29">
        <f>I13+L13</f>
        <v>4000</v>
      </c>
      <c r="P13" s="29">
        <f>J13+M13</f>
        <v>25240</v>
      </c>
      <c r="Q13" s="29">
        <f t="shared" ref="Q13:Q22" si="4">SUM(O13:P13)</f>
        <v>29240</v>
      </c>
      <c r="R13" s="30">
        <f t="shared" ref="R13:R23" si="5">Q13/F13</f>
        <v>0.69619047619047614</v>
      </c>
      <c r="S13" s="31">
        <f t="shared" ref="S13:S23" si="6">P13/G13</f>
        <v>0.80126984126984124</v>
      </c>
      <c r="T13" s="27">
        <f t="shared" ref="T13:T23" si="7">Q13/D13</f>
        <v>4.8733333333333331</v>
      </c>
      <c r="U13" s="27">
        <f t="shared" ref="U13:U23" si="8">P13/E13</f>
        <v>5.608888888888889</v>
      </c>
      <c r="V13" s="27">
        <f t="shared" ref="V13:V23" si="9">IF(T13&gt;U13,T13,U13)</f>
        <v>5.608888888888889</v>
      </c>
      <c r="W13" s="27"/>
      <c r="Z13" s="109" t="s">
        <v>50</v>
      </c>
      <c r="AA13" s="110">
        <f t="shared" ref="AA13:AJ13" si="10">SUM(AA14:AA18)</f>
        <v>0</v>
      </c>
      <c r="AB13" s="110">
        <f t="shared" si="10"/>
        <v>0</v>
      </c>
      <c r="AC13" s="110">
        <f t="shared" si="10"/>
        <v>0</v>
      </c>
      <c r="AD13" s="110">
        <f t="shared" si="10"/>
        <v>0</v>
      </c>
      <c r="AE13" s="110">
        <f t="shared" si="10"/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4" si="11">IFERROR(AI13/AA13,0)</f>
        <v>0</v>
      </c>
      <c r="AL13" s="112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8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>SUM(AB14:AH14)</f>
        <v>0</v>
      </c>
      <c r="AJ14" s="44">
        <f>AI14-AA14</f>
        <v>0</v>
      </c>
      <c r="AK14" s="115">
        <f t="shared" si="11"/>
        <v>0</v>
      </c>
      <c r="AL14" s="116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8" si="14">+AN14+AP14+AR14+AT14+AV14+AX14+AZ14+BB14</f>
        <v>0</v>
      </c>
      <c r="BE14" s="47">
        <f t="shared" si="14"/>
        <v>0</v>
      </c>
      <c r="BF14" s="102"/>
    </row>
    <row r="15" spans="1:59" ht="18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52</v>
      </c>
      <c r="Z15" s="117" t="s">
        <v>53</v>
      </c>
      <c r="AA15" s="49"/>
      <c r="AB15" s="49"/>
      <c r="AC15" s="49"/>
      <c r="AD15" s="49"/>
      <c r="AE15" s="49"/>
      <c r="AF15" s="49"/>
      <c r="AG15" s="49"/>
      <c r="AH15" s="49"/>
      <c r="AI15" s="49">
        <f>SUM(AB15:AH15)</f>
        <v>0</v>
      </c>
      <c r="AJ15" s="49">
        <f>AI15-AA15</f>
        <v>0</v>
      </c>
      <c r="AK15" s="118">
        <f t="shared" si="11"/>
        <v>0</v>
      </c>
      <c r="AL15" s="119"/>
      <c r="AM15" s="94"/>
      <c r="AN15" s="52"/>
      <c r="AO15" s="53"/>
      <c r="AP15" s="52"/>
      <c r="AQ15" s="53"/>
      <c r="AR15" s="52"/>
      <c r="AS15" s="53"/>
      <c r="AT15" s="52"/>
      <c r="AU15" s="53"/>
      <c r="AV15" s="52"/>
      <c r="AW15" s="53"/>
      <c r="AX15" s="52"/>
      <c r="AY15" s="53"/>
      <c r="AZ15" s="52"/>
      <c r="BA15" s="53"/>
      <c r="BB15" s="52"/>
      <c r="BC15" s="53"/>
      <c r="BD15" s="52">
        <f t="shared" si="14"/>
        <v>0</v>
      </c>
      <c r="BE15" s="53">
        <f t="shared" si="14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44"/>
      <c r="AC16" s="44"/>
      <c r="AD16" s="44"/>
      <c r="AE16" s="44"/>
      <c r="AF16" s="44"/>
      <c r="AG16" s="44"/>
      <c r="AH16" s="44"/>
      <c r="AI16" s="44">
        <f>SUM(AB16:AH16)</f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4"/>
        <v>0</v>
      </c>
      <c r="BE16" s="47">
        <f t="shared" si="14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>SUM(AB17:AH17)</f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4"/>
        <v>0</v>
      </c>
      <c r="BE17" s="53">
        <f t="shared" si="14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62</v>
      </c>
      <c r="AA18" s="44"/>
      <c r="AB18" s="44"/>
      <c r="AC18" s="44"/>
      <c r="AD18" s="44"/>
      <c r="AE18" s="44"/>
      <c r="AF18" s="44"/>
      <c r="AG18" s="44"/>
      <c r="AH18" s="44"/>
      <c r="AI18" s="44">
        <f>SUM(AB18:AH18)</f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4"/>
        <v>0</v>
      </c>
      <c r="BE18" s="47">
        <f t="shared" si="14"/>
        <v>0</v>
      </c>
      <c r="BF18" s="102"/>
    </row>
    <row r="19" spans="1:58" ht="18.75" customHeight="1">
      <c r="A19" s="71" t="s">
        <v>64</v>
      </c>
      <c r="B19" s="71" t="s">
        <v>65</v>
      </c>
      <c r="C19" s="26" t="s">
        <v>66</v>
      </c>
      <c r="D19" s="27">
        <v>9000</v>
      </c>
      <c r="E19" s="27">
        <v>8500</v>
      </c>
      <c r="F19" s="27">
        <f t="shared" ref="F19:G22" si="15">D19*7</f>
        <v>63000</v>
      </c>
      <c r="G19" s="27">
        <f t="shared" si="15"/>
        <v>59500</v>
      </c>
      <c r="H19" s="28"/>
      <c r="I19" s="27">
        <v>0</v>
      </c>
      <c r="J19" s="27">
        <f>601+203</f>
        <v>804</v>
      </c>
      <c r="K19" s="29">
        <f t="shared" si="2"/>
        <v>804</v>
      </c>
      <c r="L19" s="29">
        <v>4280</v>
      </c>
      <c r="M19" s="29">
        <f>25639+16677</f>
        <v>42316</v>
      </c>
      <c r="N19" s="29">
        <f t="shared" si="3"/>
        <v>46596</v>
      </c>
      <c r="O19" s="29">
        <f>I19+L19</f>
        <v>4280</v>
      </c>
      <c r="P19" s="29">
        <f>J19+M19</f>
        <v>43120</v>
      </c>
      <c r="Q19" s="29">
        <f t="shared" si="4"/>
        <v>47400</v>
      </c>
      <c r="R19" s="30">
        <f t="shared" si="5"/>
        <v>0.75238095238095237</v>
      </c>
      <c r="S19" s="31">
        <f t="shared" si="6"/>
        <v>0.7247058823529412</v>
      </c>
      <c r="T19" s="27">
        <f t="shared" si="7"/>
        <v>5.2666666666666666</v>
      </c>
      <c r="U19" s="27">
        <f t="shared" si="8"/>
        <v>5.0729411764705885</v>
      </c>
      <c r="V19" s="27">
        <f t="shared" si="9"/>
        <v>5.2666666666666666</v>
      </c>
      <c r="W19" s="65" t="s">
        <v>67</v>
      </c>
      <c r="Y19" s="66"/>
      <c r="Z19" s="109" t="s">
        <v>68</v>
      </c>
      <c r="AA19" s="110">
        <f t="shared" ref="AA19:AJ19" si="16">SUM(AA20:AA23)</f>
        <v>121601</v>
      </c>
      <c r="AB19" s="110">
        <f t="shared" si="16"/>
        <v>17543</v>
      </c>
      <c r="AC19" s="110">
        <f t="shared" si="16"/>
        <v>17353</v>
      </c>
      <c r="AD19" s="110">
        <f t="shared" si="16"/>
        <v>10061</v>
      </c>
      <c r="AE19" s="110">
        <f t="shared" si="16"/>
        <v>12887</v>
      </c>
      <c r="AF19" s="110">
        <f t="shared" si="16"/>
        <v>15761</v>
      </c>
      <c r="AG19" s="110">
        <f t="shared" si="16"/>
        <v>15116</v>
      </c>
      <c r="AH19" s="110">
        <f t="shared" si="16"/>
        <v>10291</v>
      </c>
      <c r="AI19" s="110">
        <f t="shared" si="16"/>
        <v>99012</v>
      </c>
      <c r="AJ19" s="110">
        <f t="shared" si="16"/>
        <v>-22589</v>
      </c>
      <c r="AK19" s="111">
        <f t="shared" si="11"/>
        <v>0.81423672502693234</v>
      </c>
      <c r="AL19" s="112"/>
      <c r="AM19" s="94"/>
      <c r="AN19" s="36">
        <f t="shared" ref="AN19:BE19" si="17">SUM(AN20:AN23)</f>
        <v>0</v>
      </c>
      <c r="AO19" s="113">
        <f t="shared" si="17"/>
        <v>0</v>
      </c>
      <c r="AP19" s="36">
        <f t="shared" si="17"/>
        <v>0</v>
      </c>
      <c r="AQ19" s="113">
        <f t="shared" si="17"/>
        <v>0</v>
      </c>
      <c r="AR19" s="36">
        <f t="shared" si="17"/>
        <v>61.21052631578948</v>
      </c>
      <c r="AS19" s="113">
        <f t="shared" si="17"/>
        <v>18603</v>
      </c>
      <c r="AT19" s="36">
        <f t="shared" si="17"/>
        <v>11.200000000000001</v>
      </c>
      <c r="AU19" s="113">
        <f t="shared" si="17"/>
        <v>2134</v>
      </c>
      <c r="AV19" s="36">
        <f t="shared" si="17"/>
        <v>0</v>
      </c>
      <c r="AW19" s="113">
        <f t="shared" si="17"/>
        <v>0</v>
      </c>
      <c r="AX19" s="36">
        <f t="shared" si="17"/>
        <v>0</v>
      </c>
      <c r="AY19" s="113">
        <f t="shared" si="17"/>
        <v>0</v>
      </c>
      <c r="AZ19" s="36">
        <f t="shared" si="17"/>
        <v>7</v>
      </c>
      <c r="BA19" s="113">
        <f t="shared" si="17"/>
        <v>1719</v>
      </c>
      <c r="BB19" s="36">
        <f t="shared" si="17"/>
        <v>0</v>
      </c>
      <c r="BC19" s="113">
        <f t="shared" si="17"/>
        <v>0</v>
      </c>
      <c r="BD19" s="36">
        <f t="shared" si="17"/>
        <v>79.410526315789468</v>
      </c>
      <c r="BE19" s="113">
        <f t="shared" si="17"/>
        <v>22456</v>
      </c>
      <c r="BF19" s="102"/>
    </row>
    <row r="20" spans="1:58" ht="63" customHeight="1">
      <c r="C20" s="26"/>
      <c r="D20" s="27"/>
      <c r="E20" s="27"/>
      <c r="F20" s="27"/>
      <c r="G20" s="27"/>
      <c r="H20" s="28"/>
      <c r="I20" s="27"/>
      <c r="J20" s="27"/>
      <c r="K20" s="29"/>
      <c r="L20" s="29"/>
      <c r="M20" s="29"/>
      <c r="N20" s="29"/>
      <c r="O20" s="29"/>
      <c r="P20" s="29"/>
      <c r="Q20" s="29"/>
      <c r="R20" s="30"/>
      <c r="S20" s="31"/>
      <c r="T20" s="27"/>
      <c r="U20" s="27"/>
      <c r="V20" s="27"/>
      <c r="W20" s="65"/>
      <c r="Y20" s="4" t="s">
        <v>65</v>
      </c>
      <c r="Z20" s="114" t="s">
        <v>69</v>
      </c>
      <c r="AA20" s="44">
        <v>27418</v>
      </c>
      <c r="AB20" s="44">
        <v>4050</v>
      </c>
      <c r="AC20" s="44">
        <v>3641</v>
      </c>
      <c r="AD20" s="44">
        <v>0</v>
      </c>
      <c r="AE20" s="44">
        <v>1443</v>
      </c>
      <c r="AF20" s="44">
        <v>3478</v>
      </c>
      <c r="AG20" s="44">
        <v>3977</v>
      </c>
      <c r="AH20" s="44">
        <v>3878</v>
      </c>
      <c r="AI20" s="44">
        <f>SUM(AB20:AH20)</f>
        <v>20467</v>
      </c>
      <c r="AJ20" s="44">
        <f>AI20-AA20</f>
        <v>-6951</v>
      </c>
      <c r="AK20" s="115">
        <f t="shared" si="11"/>
        <v>0.74648041432635492</v>
      </c>
      <c r="AL20" s="140" t="s">
        <v>105</v>
      </c>
      <c r="AM20" s="94"/>
      <c r="AN20" s="46"/>
      <c r="AO20" s="47"/>
      <c r="AP20" s="46"/>
      <c r="AQ20" s="47"/>
      <c r="AR20" s="46">
        <v>28.6</v>
      </c>
      <c r="AS20" s="47">
        <v>7884</v>
      </c>
      <c r="AT20" s="46"/>
      <c r="AU20" s="47"/>
      <c r="AV20" s="46"/>
      <c r="AW20" s="47"/>
      <c r="AX20" s="46"/>
      <c r="AY20" s="47"/>
      <c r="AZ20" s="46"/>
      <c r="BA20" s="47"/>
      <c r="BB20" s="46"/>
      <c r="BC20" s="47"/>
      <c r="BD20" s="46">
        <f t="shared" ref="BD20:BE23" si="18">+AN20+AP20+AR20+AT20+AV20+AX20+AZ20+BB20</f>
        <v>28.6</v>
      </c>
      <c r="BE20" s="47">
        <f t="shared" si="18"/>
        <v>7884</v>
      </c>
      <c r="BF20" s="130"/>
    </row>
    <row r="21" spans="1:58" ht="52.5" customHeight="1">
      <c r="A21" s="131" t="s">
        <v>70</v>
      </c>
      <c r="B21" s="131" t="s">
        <v>71</v>
      </c>
      <c r="C21" s="69" t="s">
        <v>72</v>
      </c>
      <c r="D21" s="70">
        <v>9000</v>
      </c>
      <c r="E21" s="70">
        <v>7000</v>
      </c>
      <c r="F21" s="70">
        <f t="shared" si="15"/>
        <v>63000</v>
      </c>
      <c r="G21" s="70">
        <f t="shared" si="15"/>
        <v>49000</v>
      </c>
      <c r="I21" s="70">
        <v>800</v>
      </c>
      <c r="J21" s="70">
        <f>4458+1254</f>
        <v>5712</v>
      </c>
      <c r="K21" s="72">
        <f t="shared" si="2"/>
        <v>6512</v>
      </c>
      <c r="L21" s="72">
        <v>6280</v>
      </c>
      <c r="M21" s="72">
        <f>24342+12546</f>
        <v>36888</v>
      </c>
      <c r="N21" s="72">
        <f t="shared" si="3"/>
        <v>43168</v>
      </c>
      <c r="O21" s="29">
        <f>I21+L21</f>
        <v>7080</v>
      </c>
      <c r="P21" s="29">
        <f>J21+M21</f>
        <v>42600</v>
      </c>
      <c r="Q21" s="72">
        <f t="shared" si="4"/>
        <v>49680</v>
      </c>
      <c r="R21" s="73">
        <f t="shared" si="5"/>
        <v>0.78857142857142859</v>
      </c>
      <c r="S21" s="74">
        <f t="shared" si="6"/>
        <v>0.8693877551020408</v>
      </c>
      <c r="T21" s="70">
        <f t="shared" si="7"/>
        <v>5.52</v>
      </c>
      <c r="U21" s="70">
        <f t="shared" si="8"/>
        <v>6.0857142857142854</v>
      </c>
      <c r="V21" s="70">
        <f t="shared" si="9"/>
        <v>6.0857142857142854</v>
      </c>
      <c r="W21" s="75" t="s">
        <v>73</v>
      </c>
      <c r="Y21" s="4" t="s">
        <v>74</v>
      </c>
      <c r="Z21" s="117" t="s">
        <v>75</v>
      </c>
      <c r="AA21" s="49">
        <v>26433</v>
      </c>
      <c r="AB21" s="49">
        <v>3570</v>
      </c>
      <c r="AC21" s="49">
        <v>2927</v>
      </c>
      <c r="AD21" s="49">
        <v>0</v>
      </c>
      <c r="AE21" s="49">
        <f>2617-1</f>
        <v>2616</v>
      </c>
      <c r="AF21" s="49">
        <v>4270</v>
      </c>
      <c r="AG21" s="49">
        <v>1872</v>
      </c>
      <c r="AH21" s="49">
        <v>1866</v>
      </c>
      <c r="AI21" s="49">
        <f>SUM(AB21:AH21)</f>
        <v>17121</v>
      </c>
      <c r="AJ21" s="49">
        <f>AI21-AA21</f>
        <v>-9312</v>
      </c>
      <c r="AK21" s="118">
        <f t="shared" si="11"/>
        <v>0.64771308591533305</v>
      </c>
      <c r="AL21" s="142" t="s">
        <v>126</v>
      </c>
      <c r="AM21" s="94"/>
      <c r="AN21" s="52"/>
      <c r="AO21" s="53"/>
      <c r="AP21" s="52"/>
      <c r="AQ21" s="53"/>
      <c r="AR21" s="52">
        <v>19.110526315789475</v>
      </c>
      <c r="AS21" s="53">
        <v>5645</v>
      </c>
      <c r="AT21" s="52">
        <v>11.200000000000001</v>
      </c>
      <c r="AU21" s="53">
        <v>2134</v>
      </c>
      <c r="AV21" s="52"/>
      <c r="AW21" s="53"/>
      <c r="AX21" s="52"/>
      <c r="AY21" s="53"/>
      <c r="AZ21" s="52">
        <v>7</v>
      </c>
      <c r="BA21" s="53">
        <v>1719</v>
      </c>
      <c r="BB21" s="52"/>
      <c r="BC21" s="53"/>
      <c r="BD21" s="52">
        <f t="shared" si="18"/>
        <v>37.310526315789474</v>
      </c>
      <c r="BE21" s="53">
        <f t="shared" si="18"/>
        <v>9498</v>
      </c>
      <c r="BF21" s="102"/>
    </row>
    <row r="22" spans="1:58" ht="18.75" customHeight="1">
      <c r="A22" s="131" t="s">
        <v>76</v>
      </c>
      <c r="B22" s="131" t="s">
        <v>77</v>
      </c>
      <c r="C22" s="69" t="s">
        <v>78</v>
      </c>
      <c r="D22" s="132">
        <v>2600</v>
      </c>
      <c r="E22" s="70">
        <v>2200</v>
      </c>
      <c r="F22" s="70">
        <f t="shared" si="15"/>
        <v>18200</v>
      </c>
      <c r="G22" s="70">
        <f t="shared" si="15"/>
        <v>15400</v>
      </c>
      <c r="I22" s="70">
        <v>5</v>
      </c>
      <c r="J22" s="70">
        <f>43+61</f>
        <v>104</v>
      </c>
      <c r="K22" s="72">
        <f t="shared" si="2"/>
        <v>109</v>
      </c>
      <c r="L22" s="72">
        <v>15</v>
      </c>
      <c r="M22" s="72">
        <f>4417+4959</f>
        <v>9376</v>
      </c>
      <c r="N22" s="72">
        <f t="shared" si="3"/>
        <v>9391</v>
      </c>
      <c r="O22" s="29">
        <f>I22+L22</f>
        <v>20</v>
      </c>
      <c r="P22" s="29">
        <f>J22+M22</f>
        <v>9480</v>
      </c>
      <c r="Q22" s="72">
        <f t="shared" si="4"/>
        <v>9500</v>
      </c>
      <c r="R22" s="73">
        <f t="shared" si="5"/>
        <v>0.52197802197802201</v>
      </c>
      <c r="S22" s="74">
        <f t="shared" si="6"/>
        <v>0.61558441558441557</v>
      </c>
      <c r="T22" s="70">
        <f t="shared" si="7"/>
        <v>3.6538461538461537</v>
      </c>
      <c r="U22" s="70">
        <f t="shared" si="8"/>
        <v>4.3090909090909095</v>
      </c>
      <c r="V22" s="70">
        <f t="shared" si="9"/>
        <v>4.3090909090909095</v>
      </c>
      <c r="W22" s="65"/>
      <c r="Y22" s="4" t="s">
        <v>71</v>
      </c>
      <c r="Z22" s="114" t="s">
        <v>72</v>
      </c>
      <c r="AA22" s="44">
        <v>54049</v>
      </c>
      <c r="AB22" s="44">
        <v>7389</v>
      </c>
      <c r="AC22" s="44">
        <v>8432</v>
      </c>
      <c r="AD22" s="44">
        <v>8278</v>
      </c>
      <c r="AE22" s="44">
        <v>6798</v>
      </c>
      <c r="AF22" s="44">
        <v>7652</v>
      </c>
      <c r="AG22" s="44">
        <v>8107</v>
      </c>
      <c r="AH22" s="44">
        <v>2357</v>
      </c>
      <c r="AI22" s="44">
        <f>SUM(AB22:AH22)</f>
        <v>49013</v>
      </c>
      <c r="AJ22" s="44">
        <f>AI22-AA22</f>
        <v>-5036</v>
      </c>
      <c r="AK22" s="115">
        <f t="shared" si="11"/>
        <v>0.90682528816444341</v>
      </c>
      <c r="AL22" s="133" t="s">
        <v>82</v>
      </c>
      <c r="AM22" s="94"/>
      <c r="AN22" s="46"/>
      <c r="AO22" s="47"/>
      <c r="AP22" s="46"/>
      <c r="AQ22" s="47"/>
      <c r="AR22" s="46">
        <v>13.5</v>
      </c>
      <c r="AS22" s="47">
        <v>5074</v>
      </c>
      <c r="AT22" s="46"/>
      <c r="AU22" s="47"/>
      <c r="AV22" s="46"/>
      <c r="AW22" s="47"/>
      <c r="AX22" s="46"/>
      <c r="AY22" s="47"/>
      <c r="AZ22" s="46"/>
      <c r="BA22" s="47"/>
      <c r="BB22" s="46"/>
      <c r="BC22" s="47"/>
      <c r="BD22" s="46">
        <f t="shared" si="18"/>
        <v>13.5</v>
      </c>
      <c r="BE22" s="47">
        <f t="shared" si="18"/>
        <v>5074</v>
      </c>
      <c r="BF22" s="130"/>
    </row>
    <row r="23" spans="1:58" ht="18.75" customHeight="1">
      <c r="A23" s="108" t="s">
        <v>79</v>
      </c>
      <c r="B23" s="108"/>
      <c r="C23" s="126" t="s">
        <v>79</v>
      </c>
      <c r="D23" s="127" t="e">
        <f>D18+#REF!</f>
        <v>#REF!</v>
      </c>
      <c r="E23" s="127" t="e">
        <f>E18+#REF!</f>
        <v>#REF!</v>
      </c>
      <c r="F23" s="127" t="e">
        <f>F18+#REF!</f>
        <v>#REF!</v>
      </c>
      <c r="G23" s="127" t="e">
        <f>G18+#REF!</f>
        <v>#REF!</v>
      </c>
      <c r="H23" s="108"/>
      <c r="I23" s="127" t="e">
        <f>I18+#REF!</f>
        <v>#REF!</v>
      </c>
      <c r="J23" s="127" t="e">
        <f>J18+#REF!</f>
        <v>#REF!</v>
      </c>
      <c r="K23" s="127" t="e">
        <f>K18+#REF!</f>
        <v>#REF!</v>
      </c>
      <c r="L23" s="127" t="e">
        <f>L18+#REF!</f>
        <v>#REF!</v>
      </c>
      <c r="M23" s="127" t="e">
        <f>M18+#REF!</f>
        <v>#REF!</v>
      </c>
      <c r="N23" s="127" t="e">
        <f>N18+#REF!</f>
        <v>#REF!</v>
      </c>
      <c r="O23" s="127" t="e">
        <f>O18+#REF!</f>
        <v>#REF!</v>
      </c>
      <c r="P23" s="127" t="e">
        <f>P18+#REF!</f>
        <v>#REF!</v>
      </c>
      <c r="Q23" s="127" t="e">
        <f>Q18+#REF!</f>
        <v>#REF!</v>
      </c>
      <c r="R23" s="134" t="e">
        <f t="shared" si="5"/>
        <v>#REF!</v>
      </c>
      <c r="S23" s="134" t="e">
        <f t="shared" si="6"/>
        <v>#REF!</v>
      </c>
      <c r="T23" s="127" t="e">
        <f t="shared" si="7"/>
        <v>#REF!</v>
      </c>
      <c r="U23" s="127" t="e">
        <f t="shared" si="8"/>
        <v>#REF!</v>
      </c>
      <c r="V23" s="127" t="e">
        <f t="shared" si="9"/>
        <v>#REF!</v>
      </c>
      <c r="W23" s="127"/>
      <c r="Y23" s="4" t="s">
        <v>77</v>
      </c>
      <c r="Z23" s="117" t="s">
        <v>78</v>
      </c>
      <c r="AA23" s="49">
        <f>1290+12411</f>
        <v>13701</v>
      </c>
      <c r="AB23" s="49">
        <v>2534</v>
      </c>
      <c r="AC23" s="49">
        <v>2353</v>
      </c>
      <c r="AD23" s="49">
        <v>1783</v>
      </c>
      <c r="AE23" s="49">
        <v>2030</v>
      </c>
      <c r="AF23" s="49">
        <v>361</v>
      </c>
      <c r="AG23" s="49">
        <v>1160</v>
      </c>
      <c r="AH23" s="49">
        <v>2190</v>
      </c>
      <c r="AI23" s="49">
        <f>SUM(AB23:AH23)</f>
        <v>12411</v>
      </c>
      <c r="AJ23" s="49">
        <f>AI23-AA23</f>
        <v>-1290</v>
      </c>
      <c r="AK23" s="118">
        <f t="shared" si="11"/>
        <v>0.90584628859207361</v>
      </c>
      <c r="AL23" s="141"/>
      <c r="AM23" s="94"/>
      <c r="AN23" s="52"/>
      <c r="AO23" s="53"/>
      <c r="AP23" s="52"/>
      <c r="AQ23" s="53"/>
      <c r="AR23" s="52"/>
      <c r="AS23" s="53"/>
      <c r="AT23" s="52"/>
      <c r="AU23" s="53"/>
      <c r="AV23" s="52"/>
      <c r="AW23" s="53"/>
      <c r="AX23" s="52"/>
      <c r="AY23" s="53"/>
      <c r="AZ23" s="52"/>
      <c r="BA23" s="53"/>
      <c r="BB23" s="52"/>
      <c r="BC23" s="53"/>
      <c r="BD23" s="52">
        <f t="shared" si="18"/>
        <v>0</v>
      </c>
      <c r="BE23" s="53">
        <f t="shared" si="18"/>
        <v>0</v>
      </c>
      <c r="BF23" s="102"/>
    </row>
    <row r="24" spans="1:58" ht="18.75" customHeight="1">
      <c r="Z24" s="109" t="s">
        <v>80</v>
      </c>
      <c r="AA24" s="110">
        <f t="shared" ref="AA24:AJ24" si="19">AA13+AA19</f>
        <v>121601</v>
      </c>
      <c r="AB24" s="110">
        <f t="shared" si="19"/>
        <v>17543</v>
      </c>
      <c r="AC24" s="110">
        <f t="shared" si="19"/>
        <v>17353</v>
      </c>
      <c r="AD24" s="110">
        <f t="shared" si="19"/>
        <v>10061</v>
      </c>
      <c r="AE24" s="110">
        <f t="shared" si="19"/>
        <v>12887</v>
      </c>
      <c r="AF24" s="110">
        <f t="shared" si="19"/>
        <v>15761</v>
      </c>
      <c r="AG24" s="110">
        <f t="shared" si="19"/>
        <v>15116</v>
      </c>
      <c r="AH24" s="110">
        <f t="shared" si="19"/>
        <v>10291</v>
      </c>
      <c r="AI24" s="110">
        <f t="shared" si="19"/>
        <v>99012</v>
      </c>
      <c r="AJ24" s="110">
        <f t="shared" si="19"/>
        <v>-22589</v>
      </c>
      <c r="AK24" s="111">
        <f t="shared" si="11"/>
        <v>0.81423672502693234</v>
      </c>
      <c r="AL24" s="112"/>
      <c r="AM24" s="94"/>
      <c r="AN24" s="36">
        <f t="shared" ref="AN24:BE24" si="20">AN13+AN19</f>
        <v>0</v>
      </c>
      <c r="AO24" s="113">
        <f t="shared" si="20"/>
        <v>0</v>
      </c>
      <c r="AP24" s="36">
        <f t="shared" si="20"/>
        <v>0</v>
      </c>
      <c r="AQ24" s="113">
        <f t="shared" si="20"/>
        <v>0</v>
      </c>
      <c r="AR24" s="36">
        <f t="shared" si="20"/>
        <v>61.21052631578948</v>
      </c>
      <c r="AS24" s="113">
        <f t="shared" si="20"/>
        <v>18603</v>
      </c>
      <c r="AT24" s="36">
        <f t="shared" si="20"/>
        <v>11.200000000000001</v>
      </c>
      <c r="AU24" s="113">
        <f t="shared" si="20"/>
        <v>2134</v>
      </c>
      <c r="AV24" s="36">
        <f t="shared" si="20"/>
        <v>0</v>
      </c>
      <c r="AW24" s="113">
        <f t="shared" si="20"/>
        <v>0</v>
      </c>
      <c r="AX24" s="36">
        <f t="shared" si="20"/>
        <v>0</v>
      </c>
      <c r="AY24" s="113">
        <f t="shared" si="20"/>
        <v>0</v>
      </c>
      <c r="AZ24" s="36">
        <f t="shared" si="20"/>
        <v>7</v>
      </c>
      <c r="BA24" s="113">
        <f t="shared" si="20"/>
        <v>1719</v>
      </c>
      <c r="BB24" s="36">
        <f t="shared" si="20"/>
        <v>0</v>
      </c>
      <c r="BC24" s="113">
        <f t="shared" si="20"/>
        <v>0</v>
      </c>
      <c r="BD24" s="36">
        <f t="shared" si="20"/>
        <v>79.410526315789468</v>
      </c>
      <c r="BE24" s="113">
        <f t="shared" si="20"/>
        <v>22456</v>
      </c>
      <c r="BF24" s="102"/>
    </row>
    <row r="25" spans="1:58" ht="18.75"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135"/>
      <c r="AK25" s="92"/>
      <c r="AL25" s="92"/>
      <c r="AM25" s="94"/>
      <c r="AN25" s="136">
        <f>IFERROR(AN24/$BD$24,0)</f>
        <v>0</v>
      </c>
      <c r="AO25" s="92"/>
      <c r="AP25" s="136">
        <f>IFERROR(AP24/$BD$24,0)</f>
        <v>0</v>
      </c>
      <c r="AQ25" s="92"/>
      <c r="AR25" s="136">
        <f>IFERROR(AR24/$BD$24,0)</f>
        <v>0.77081124072110296</v>
      </c>
      <c r="AS25" s="92"/>
      <c r="AT25" s="136">
        <f>IFERROR(AT24/$BD$24,0)</f>
        <v>0.14103923647932134</v>
      </c>
      <c r="AU25" s="92"/>
      <c r="AV25" s="136">
        <f>IFERROR(AV24/$BD$24,0)</f>
        <v>0</v>
      </c>
      <c r="AW25" s="92"/>
      <c r="AX25" s="136">
        <f>IFERROR(AX24/$BD$24,0)</f>
        <v>0</v>
      </c>
      <c r="AY25" s="92"/>
      <c r="AZ25" s="136">
        <f>IFERROR(AZ24/$BD$24,0)</f>
        <v>8.814952279957583E-2</v>
      </c>
      <c r="BA25" s="92"/>
      <c r="BB25" s="136">
        <f>IFERROR(BB24/$BD$24,0)</f>
        <v>0</v>
      </c>
      <c r="BC25" s="92"/>
      <c r="BD25" s="136"/>
      <c r="BE25" s="92"/>
    </row>
    <row r="26" spans="1:58" ht="18.75">
      <c r="AM26" s="94"/>
    </row>
    <row r="27" spans="1:58" ht="18.75">
      <c r="AM27" s="94"/>
    </row>
    <row r="28" spans="1:58" ht="18.75">
      <c r="AM28" s="94"/>
    </row>
    <row r="29" spans="1:58" ht="15" customHeight="1">
      <c r="AM29" s="94"/>
    </row>
    <row r="30" spans="1:58" ht="15" customHeight="1">
      <c r="S30" s="4"/>
      <c r="T30" s="4"/>
      <c r="U30" s="4"/>
      <c r="V30" s="4"/>
      <c r="W30" s="4"/>
      <c r="AM30" s="94"/>
    </row>
    <row r="31" spans="1:58" ht="18.75">
      <c r="S31" s="4"/>
      <c r="T31" s="4"/>
      <c r="U31" s="4"/>
      <c r="V31" s="4"/>
      <c r="W31" s="4"/>
      <c r="AM31" s="94"/>
    </row>
    <row r="32" spans="1:58" ht="18.75">
      <c r="S32" s="4"/>
      <c r="T32" s="4"/>
      <c r="U32" s="4"/>
      <c r="V32" s="4"/>
      <c r="W32" s="4"/>
      <c r="Z32" s="4"/>
      <c r="AM32" s="94"/>
    </row>
    <row r="33" spans="19:39" ht="18.75">
      <c r="S33" s="4"/>
      <c r="T33" s="4"/>
      <c r="U33" s="4"/>
      <c r="V33" s="4"/>
      <c r="W33" s="4"/>
      <c r="Z33" s="4"/>
      <c r="AM33" s="94"/>
    </row>
    <row r="34" spans="19:39" ht="18.75">
      <c r="S34" s="4"/>
      <c r="T34" s="4"/>
      <c r="U34" s="4"/>
      <c r="V34" s="4"/>
      <c r="W34" s="4"/>
      <c r="Z34" s="4"/>
      <c r="AM34" s="94"/>
    </row>
    <row r="35" spans="19:39" ht="18.75">
      <c r="S35" s="4"/>
      <c r="T35" s="4"/>
      <c r="U35" s="4"/>
      <c r="V35" s="4"/>
      <c r="W35" s="4"/>
      <c r="Z35" s="4"/>
      <c r="AM35" s="94"/>
    </row>
    <row r="36" spans="19:39" ht="18.75">
      <c r="S36" s="4"/>
      <c r="T36" s="4"/>
      <c r="U36" s="4"/>
      <c r="V36" s="4"/>
      <c r="W36" s="4"/>
      <c r="Z36" s="4"/>
      <c r="AM36" s="94"/>
    </row>
    <row r="37" spans="19:39">
      <c r="S37" s="4"/>
      <c r="T37" s="4"/>
      <c r="U37" s="4"/>
      <c r="V37" s="4"/>
      <c r="W37" s="4"/>
      <c r="Z37" s="4"/>
    </row>
    <row r="38" spans="19:39">
      <c r="S38" s="4"/>
      <c r="T38" s="4"/>
      <c r="U38" s="4"/>
      <c r="V38" s="4"/>
      <c r="W38" s="4"/>
      <c r="Z38" s="4"/>
    </row>
    <row r="39" spans="19:39">
      <c r="S39" s="4"/>
      <c r="T39" s="4"/>
      <c r="U39" s="4"/>
      <c r="V39" s="4"/>
      <c r="W39" s="4"/>
      <c r="Z39" s="4"/>
    </row>
    <row r="40" spans="19:39">
      <c r="S40" s="4"/>
      <c r="T40" s="4"/>
      <c r="U40" s="4"/>
      <c r="V40" s="4"/>
      <c r="W40" s="4"/>
      <c r="Z40" s="4"/>
    </row>
    <row r="41" spans="19:39">
      <c r="S41" s="4"/>
      <c r="T41" s="4"/>
      <c r="U41" s="4"/>
      <c r="V41" s="4"/>
      <c r="W41" s="4"/>
      <c r="Z41" s="4"/>
    </row>
    <row r="42" spans="19:39">
      <c r="S42" s="4"/>
      <c r="T42" s="4"/>
      <c r="U42" s="4"/>
      <c r="V42" s="4"/>
      <c r="W42" s="4"/>
      <c r="Z42" s="4"/>
    </row>
    <row r="43" spans="19:39">
      <c r="S43" s="4"/>
      <c r="T43" s="4"/>
      <c r="U43" s="4"/>
      <c r="V43" s="4"/>
      <c r="W43" s="4"/>
      <c r="Z43" s="4"/>
    </row>
    <row r="44" spans="19:39">
      <c r="Z44" s="4"/>
    </row>
    <row r="45" spans="19:39">
      <c r="Z45" s="4"/>
    </row>
  </sheetData>
  <mergeCells count="29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  <mergeCell ref="AN10:AO11"/>
    <mergeCell ref="AP10:AU10"/>
    <mergeCell ref="AV10:AY10"/>
    <mergeCell ref="AZ10:BC10"/>
    <mergeCell ref="AX11:AY11"/>
    <mergeCell ref="AZ11:BA11"/>
    <mergeCell ref="BB11:BC11"/>
    <mergeCell ref="AL11:AL12"/>
    <mergeCell ref="Z11:Z12"/>
    <mergeCell ref="AA11:AA12"/>
    <mergeCell ref="AI11:AI12"/>
    <mergeCell ref="AJ11:AJ12"/>
    <mergeCell ref="AK11:AK12"/>
  </mergeCells>
  <hyperlinks>
    <hyperlink ref="Z2" location="'Main Page-Reports Link'!A1" display="return to Main Page-Reports Link"/>
    <hyperlink ref="AL22" location="'GSC_Actual Production'!A1" display="MACHINE- PELLETMILL, CONDITIONER, BOILER"/>
    <hyperlink ref="AL20" location="'DVO1_Actual Production'!A1" display="Due to the ongoing repair of pouring hopper and conveyor housing. Also, frequent changeover to cover up production prioritization, Pelletmill line 3 breakdown due to main shafting conked out"/>
    <hyperlink ref="AL21" location="'DVO2_Actual Production'!A1" display="Repair sheared bucket elevator and repalce drive motor (line 1), Sheared crumbler belt (line 2)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6">
    <tabColor rgb="FF00B050"/>
  </sheetPr>
  <dimension ref="A1:BG63"/>
  <sheetViews>
    <sheetView showGridLines="0" topLeftCell="Z7" zoomScale="70" zoomScaleNormal="70" workbookViewId="0">
      <selection activeCell="AL19" sqref="AL19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8.8554687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96" t="s">
        <v>3</v>
      </c>
      <c r="E8" s="197"/>
      <c r="F8" s="198"/>
      <c r="G8" s="199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200"/>
      <c r="E9" s="201"/>
      <c r="F9" s="202"/>
      <c r="G9" s="203"/>
      <c r="Z9" s="104" t="s">
        <v>6</v>
      </c>
      <c r="AA9" s="94"/>
      <c r="AJ9" s="17"/>
      <c r="AK9" s="94"/>
      <c r="AL9" s="145"/>
      <c r="AM9" s="94"/>
      <c r="AN9" s="204" t="s">
        <v>7</v>
      </c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6"/>
      <c r="BF9" s="102"/>
      <c r="BG9" s="102"/>
    </row>
    <row r="10" spans="1:59" ht="22.5" customHeight="1">
      <c r="C10" s="207" t="s">
        <v>8</v>
      </c>
      <c r="D10" s="208" t="s">
        <v>9</v>
      </c>
      <c r="E10" s="209"/>
      <c r="F10" s="208" t="s">
        <v>10</v>
      </c>
      <c r="G10" s="209"/>
      <c r="I10" s="208" t="s">
        <v>11</v>
      </c>
      <c r="J10" s="210"/>
      <c r="K10" s="209"/>
      <c r="L10" s="208" t="s">
        <v>12</v>
      </c>
      <c r="M10" s="210"/>
      <c r="N10" s="209"/>
      <c r="O10" s="208" t="s">
        <v>13</v>
      </c>
      <c r="P10" s="210"/>
      <c r="Q10" s="211"/>
      <c r="R10" s="208" t="s">
        <v>14</v>
      </c>
      <c r="S10" s="209"/>
      <c r="T10" s="208" t="s">
        <v>15</v>
      </c>
      <c r="U10" s="212"/>
      <c r="V10" s="209"/>
      <c r="W10" s="105" t="s">
        <v>16</v>
      </c>
      <c r="Z10" s="19" t="s">
        <v>141</v>
      </c>
      <c r="AB10" s="217" t="s">
        <v>17</v>
      </c>
      <c r="AC10" s="218"/>
      <c r="AD10" s="218"/>
      <c r="AE10" s="218"/>
      <c r="AF10" s="218"/>
      <c r="AG10" s="218"/>
      <c r="AH10" s="218"/>
      <c r="AI10" s="219"/>
      <c r="AJ10" s="157"/>
      <c r="AM10" s="94"/>
      <c r="AN10" s="182" t="s">
        <v>18</v>
      </c>
      <c r="AO10" s="183"/>
      <c r="AP10" s="186" t="s">
        <v>19</v>
      </c>
      <c r="AQ10" s="187"/>
      <c r="AR10" s="187"/>
      <c r="AS10" s="187"/>
      <c r="AT10" s="187"/>
      <c r="AU10" s="188"/>
      <c r="AV10" s="189" t="s">
        <v>20</v>
      </c>
      <c r="AW10" s="190"/>
      <c r="AX10" s="190"/>
      <c r="AY10" s="191"/>
      <c r="AZ10" s="186" t="s">
        <v>21</v>
      </c>
      <c r="BA10" s="187"/>
      <c r="BB10" s="187"/>
      <c r="BC10" s="188"/>
      <c r="BD10" s="213" t="s">
        <v>22</v>
      </c>
      <c r="BE10" s="214"/>
      <c r="BF10" s="102"/>
      <c r="BG10" s="102"/>
    </row>
    <row r="11" spans="1:59" ht="25.5" customHeight="1">
      <c r="C11" s="207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180" t="s">
        <v>27</v>
      </c>
      <c r="AA11" s="180" t="s">
        <v>28</v>
      </c>
      <c r="AB11" s="22">
        <v>44620</v>
      </c>
      <c r="AC11" s="22">
        <f t="shared" ref="AC11:AH11" si="0">AB11+1</f>
        <v>44621</v>
      </c>
      <c r="AD11" s="22">
        <f t="shared" si="0"/>
        <v>44622</v>
      </c>
      <c r="AE11" s="22">
        <f t="shared" si="0"/>
        <v>44623</v>
      </c>
      <c r="AF11" s="22">
        <f t="shared" si="0"/>
        <v>44624</v>
      </c>
      <c r="AG11" s="22">
        <f t="shared" si="0"/>
        <v>44625</v>
      </c>
      <c r="AH11" s="22">
        <f t="shared" si="0"/>
        <v>44626</v>
      </c>
      <c r="AI11" s="180" t="s">
        <v>13</v>
      </c>
      <c r="AJ11" s="180" t="s">
        <v>135</v>
      </c>
      <c r="AK11" s="180" t="s">
        <v>29</v>
      </c>
      <c r="AL11" s="180" t="s">
        <v>16</v>
      </c>
      <c r="AM11" s="94"/>
      <c r="AN11" s="184"/>
      <c r="AO11" s="185"/>
      <c r="AP11" s="194" t="s">
        <v>30</v>
      </c>
      <c r="AQ11" s="195"/>
      <c r="AR11" s="194" t="s">
        <v>31</v>
      </c>
      <c r="AS11" s="195"/>
      <c r="AT11" s="194" t="s">
        <v>32</v>
      </c>
      <c r="AU11" s="195"/>
      <c r="AV11" s="192" t="s">
        <v>33</v>
      </c>
      <c r="AW11" s="193"/>
      <c r="AX11" s="192" t="s">
        <v>34</v>
      </c>
      <c r="AY11" s="193"/>
      <c r="AZ11" s="194" t="s">
        <v>35</v>
      </c>
      <c r="BA11" s="195"/>
      <c r="BB11" s="194" t="s">
        <v>36</v>
      </c>
      <c r="BC11" s="195"/>
      <c r="BD11" s="215"/>
      <c r="BE11" s="216"/>
      <c r="BF11" s="102"/>
      <c r="BG11" s="102"/>
    </row>
    <row r="12" spans="1:59" ht="36" customHeight="1">
      <c r="A12" s="108"/>
      <c r="B12" s="108"/>
      <c r="C12" s="170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181"/>
      <c r="AA12" s="181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81"/>
      <c r="AJ12" s="181"/>
      <c r="AK12" s="181"/>
      <c r="AL12" s="181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69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 t="s">
        <v>137</v>
      </c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73.2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66000</v>
      </c>
      <c r="AB19" s="49">
        <v>0</v>
      </c>
      <c r="AC19" s="49">
        <v>11795</v>
      </c>
      <c r="AD19" s="49">
        <v>11175</v>
      </c>
      <c r="AE19" s="49">
        <v>10829</v>
      </c>
      <c r="AF19" s="49">
        <v>10292</v>
      </c>
      <c r="AG19" s="49">
        <v>12714</v>
      </c>
      <c r="AH19" s="49">
        <v>9004</v>
      </c>
      <c r="AI19" s="49">
        <f t="shared" si="14"/>
        <v>65809</v>
      </c>
      <c r="AJ19" s="49">
        <f>+AI19-AA19</f>
        <v>-191</v>
      </c>
      <c r="AK19" s="118">
        <f t="shared" si="11"/>
        <v>0.99710606060606055</v>
      </c>
      <c r="AL19" s="172" t="s">
        <v>142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5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5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5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5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5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5"/>
      <c r="AM33" s="94"/>
    </row>
    <row r="34" spans="19:39" ht="15" customHeight="1">
      <c r="AK34" s="166"/>
      <c r="AL34" s="225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AB10:AI10"/>
    <mergeCell ref="AN10:AO11"/>
    <mergeCell ref="AP10:AU10"/>
    <mergeCell ref="AV10:AY10"/>
    <mergeCell ref="AZ10:BC10"/>
    <mergeCell ref="BD10:BE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  <mergeCell ref="AP11:AQ11"/>
    <mergeCell ref="AR11:AS11"/>
    <mergeCell ref="AT11:AU11"/>
    <mergeCell ref="AV11:AW11"/>
    <mergeCell ref="AX11:AY11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4">
    <tabColor rgb="FF00B050"/>
  </sheetPr>
  <dimension ref="A1:BG58"/>
  <sheetViews>
    <sheetView showGridLines="0" topLeftCell="Z7" zoomScale="85" zoomScaleNormal="85" workbookViewId="0">
      <pane xSplit="1" ySplit="15" topLeftCell="AA22" activePane="bottomRight" state="frozen"/>
      <selection activeCell="Z7" sqref="Z7"/>
      <selection pane="topRight" activeCell="AA7" sqref="AA7"/>
      <selection pane="bottomLeft" activeCell="Z22" sqref="Z22"/>
      <selection pane="bottomRight"/>
    </sheetView>
  </sheetViews>
  <sheetFormatPr defaultRowHeight="15" outlineLevelCol="1"/>
  <cols>
    <col min="1" max="1" width="20.7109375" hidden="1" customWidth="1"/>
    <col min="2" max="2" width="9.140625" hidden="1" customWidth="1"/>
    <col min="3" max="3" width="29.42578125" hidden="1" customWidth="1"/>
    <col min="4" max="4" width="9.140625" style="1" hidden="1" customWidth="1"/>
    <col min="5" max="5" width="10" style="1" hidden="1" customWidth="1"/>
    <col min="6" max="6" width="9.42578125" style="1" hidden="1" customWidth="1"/>
    <col min="7" max="7" width="9" style="1" hidden="1" customWidth="1"/>
    <col min="8" max="8" width="1.28515625" hidden="1" customWidth="1"/>
    <col min="9" max="9" width="5.85546875" style="1" hidden="1" customWidth="1"/>
    <col min="10" max="10" width="7.85546875" style="1" hidden="1" customWidth="1"/>
    <col min="11" max="11" width="8.28515625" style="2" hidden="1" customWidth="1"/>
    <col min="12" max="12" width="9.28515625" style="2" hidden="1" customWidth="1"/>
    <col min="13" max="13" width="8.42578125" style="3" hidden="1" customWidth="1"/>
    <col min="14" max="14" width="9.42578125" style="3" hidden="1" customWidth="1"/>
    <col min="15" max="15" width="8" style="3" hidden="1" customWidth="1"/>
    <col min="16" max="16" width="9.7109375" style="3" hidden="1" customWidth="1"/>
    <col min="17" max="17" width="9.140625" style="3" hidden="1" customWidth="1"/>
    <col min="18" max="18" width="7.140625" style="3" hidden="1" customWidth="1"/>
    <col min="19" max="19" width="7.42578125" hidden="1" customWidth="1"/>
    <col min="20" max="20" width="12.28515625" hidden="1" customWidth="1"/>
    <col min="21" max="21" width="12.140625" hidden="1" customWidth="1"/>
    <col min="22" max="22" width="11.140625" hidden="1" customWidth="1"/>
    <col min="23" max="23" width="41.85546875" hidden="1" customWidth="1"/>
    <col min="24" max="24" width="0" hidden="1" customWidth="1"/>
    <col min="25" max="25" width="7.42578125" style="4" customWidth="1"/>
    <col min="26" max="26" width="42.85546875" customWidth="1"/>
    <col min="27" max="27" width="11.85546875" customWidth="1"/>
    <col min="28" max="34" width="9.42578125" bestFit="1" customWidth="1"/>
    <col min="35" max="35" width="11.85546875" customWidth="1"/>
    <col min="36" max="36" width="11.85546875" style="5" customWidth="1"/>
    <col min="37" max="37" width="11.85546875" customWidth="1"/>
    <col min="38" max="38" width="91.42578125" style="84" bestFit="1" customWidth="1"/>
    <col min="39" max="39" width="0.85546875" customWidth="1"/>
    <col min="40" max="40" width="7.7109375" customWidth="1" outlineLevel="1"/>
    <col min="41" max="41" width="9.85546875" customWidth="1" outlineLevel="1"/>
    <col min="42" max="42" width="7.7109375" customWidth="1" outlineLevel="1"/>
    <col min="43" max="43" width="9.85546875" customWidth="1" outlineLevel="1"/>
    <col min="44" max="44" width="7.7109375" customWidth="1" outlineLevel="1"/>
    <col min="45" max="45" width="9.85546875" customWidth="1" outlineLevel="1"/>
    <col min="46" max="46" width="7.7109375" customWidth="1" outlineLevel="1"/>
    <col min="47" max="47" width="9.85546875" customWidth="1" outlineLevel="1"/>
    <col min="48" max="48" width="7.7109375" customWidth="1" outlineLevel="1"/>
    <col min="49" max="49" width="9.85546875" customWidth="1" outlineLevel="1"/>
    <col min="50" max="50" width="7.7109375" customWidth="1" outlineLevel="1"/>
    <col min="51" max="51" width="9.85546875" customWidth="1" outlineLevel="1"/>
    <col min="52" max="52" width="7.7109375" customWidth="1" outlineLevel="1"/>
    <col min="53" max="53" width="9.85546875" customWidth="1" outlineLevel="1"/>
    <col min="54" max="54" width="7.7109375" customWidth="1" outlineLevel="1"/>
    <col min="55" max="55" width="9.85546875" customWidth="1" outlineLevel="1"/>
    <col min="56" max="56" width="9" customWidth="1" outlineLevel="1"/>
    <col min="57" max="57" width="11" customWidth="1" outlineLevel="1"/>
    <col min="58" max="58" width="8.85546875" customWidth="1"/>
  </cols>
  <sheetData>
    <row r="1" spans="1:59" ht="15" hidden="1" customHeight="1">
      <c r="AA1" s="1"/>
      <c r="AB1" s="1"/>
      <c r="AM1" s="6"/>
    </row>
    <row r="2" spans="1:59" ht="26.25" hidden="1" customHeight="1">
      <c r="Z2" s="7" t="s">
        <v>0</v>
      </c>
      <c r="AA2" s="1"/>
      <c r="AB2" s="1"/>
      <c r="AC2" s="8"/>
      <c r="AD2" s="8"/>
      <c r="AE2" s="8"/>
      <c r="AF2" s="8"/>
      <c r="AG2" s="8"/>
      <c r="AH2" s="8"/>
      <c r="AM2" s="6"/>
    </row>
    <row r="3" spans="1:59" ht="15" hidden="1" customHeight="1">
      <c r="AC3" s="8"/>
      <c r="AD3" s="8"/>
      <c r="AE3" s="8"/>
      <c r="AF3" s="8"/>
      <c r="AG3" s="8"/>
      <c r="AH3" s="8"/>
      <c r="AM3" s="6"/>
    </row>
    <row r="4" spans="1:59" ht="18.75" hidden="1" customHeight="1">
      <c r="AA4" s="9" t="s">
        <v>1</v>
      </c>
      <c r="AC4" s="8"/>
      <c r="AD4" s="8"/>
      <c r="AE4" s="8"/>
      <c r="AF4" s="8"/>
      <c r="AG4" s="8"/>
      <c r="AH4" s="8"/>
      <c r="AM4" s="6"/>
    </row>
    <row r="5" spans="1:59" ht="15" hidden="1" customHeight="1">
      <c r="AC5" s="8"/>
      <c r="AD5" s="8"/>
      <c r="AE5" s="8"/>
      <c r="AF5" s="8"/>
      <c r="AG5" s="8"/>
      <c r="AH5" s="8"/>
      <c r="AM5" s="6"/>
    </row>
    <row r="6" spans="1:59" ht="15" hidden="1" customHeight="1">
      <c r="AC6" s="8"/>
      <c r="AD6" s="8"/>
      <c r="AE6" s="8"/>
      <c r="AF6" s="8"/>
      <c r="AG6" s="8"/>
      <c r="AH6" s="8"/>
      <c r="AM6" s="6"/>
    </row>
    <row r="7" spans="1:59" ht="15" customHeight="1">
      <c r="AC7" s="8"/>
      <c r="AD7" s="8"/>
      <c r="AE7" s="8"/>
      <c r="AF7" s="8"/>
      <c r="AG7" s="8"/>
      <c r="AH7" s="8"/>
      <c r="AM7" s="6"/>
    </row>
    <row r="8" spans="1:59" ht="21" customHeight="1">
      <c r="C8" s="10" t="s">
        <v>2</v>
      </c>
      <c r="D8" s="196" t="s">
        <v>3</v>
      </c>
      <c r="E8" s="197"/>
      <c r="F8" s="198"/>
      <c r="G8" s="199"/>
      <c r="Z8" s="11" t="s">
        <v>4</v>
      </c>
      <c r="AA8" s="12"/>
      <c r="AB8" s="12"/>
      <c r="AC8" s="6"/>
      <c r="AD8" s="6"/>
      <c r="AE8" s="6"/>
      <c r="AF8" s="6"/>
      <c r="AG8" s="6"/>
      <c r="AH8" s="6"/>
      <c r="AI8" s="6"/>
      <c r="AJ8" s="13"/>
      <c r="AK8" s="6"/>
      <c r="AL8" s="85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14"/>
      <c r="BG8" s="14"/>
    </row>
    <row r="9" spans="1:59" ht="21" customHeight="1">
      <c r="C9" s="15" t="s">
        <v>5</v>
      </c>
      <c r="D9" s="200"/>
      <c r="E9" s="201"/>
      <c r="F9" s="202"/>
      <c r="G9" s="203"/>
      <c r="Z9" s="16" t="s">
        <v>6</v>
      </c>
      <c r="AA9" s="6"/>
      <c r="AJ9" s="17"/>
      <c r="AK9" s="6"/>
      <c r="AL9" s="85"/>
      <c r="AM9" s="6"/>
      <c r="AN9" s="204" t="s">
        <v>7</v>
      </c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6"/>
      <c r="BF9" s="14"/>
      <c r="BG9" s="14"/>
    </row>
    <row r="10" spans="1:59" ht="22.5" customHeight="1">
      <c r="C10" s="207" t="s">
        <v>8</v>
      </c>
      <c r="D10" s="208" t="s">
        <v>9</v>
      </c>
      <c r="E10" s="209"/>
      <c r="F10" s="208" t="s">
        <v>10</v>
      </c>
      <c r="G10" s="209"/>
      <c r="I10" s="220" t="s">
        <v>11</v>
      </c>
      <c r="J10" s="221"/>
      <c r="K10" s="222"/>
      <c r="L10" s="208" t="s">
        <v>12</v>
      </c>
      <c r="M10" s="210"/>
      <c r="N10" s="209"/>
      <c r="O10" s="208" t="s">
        <v>13</v>
      </c>
      <c r="P10" s="210"/>
      <c r="Q10" s="223"/>
      <c r="R10" s="208" t="s">
        <v>14</v>
      </c>
      <c r="S10" s="209"/>
      <c r="T10" s="220" t="s">
        <v>15</v>
      </c>
      <c r="U10" s="224"/>
      <c r="V10" s="222"/>
      <c r="W10" s="18" t="s">
        <v>16</v>
      </c>
      <c r="Z10" s="19" t="s">
        <v>104</v>
      </c>
      <c r="AB10" s="217" t="s">
        <v>17</v>
      </c>
      <c r="AC10" s="218"/>
      <c r="AD10" s="218"/>
      <c r="AE10" s="218"/>
      <c r="AF10" s="218"/>
      <c r="AG10" s="218"/>
      <c r="AH10" s="218"/>
      <c r="AI10" s="219"/>
      <c r="AM10" s="6"/>
      <c r="AN10" s="182" t="s">
        <v>18</v>
      </c>
      <c r="AO10" s="183"/>
      <c r="AP10" s="186" t="s">
        <v>19</v>
      </c>
      <c r="AQ10" s="187"/>
      <c r="AR10" s="187"/>
      <c r="AS10" s="187"/>
      <c r="AT10" s="187"/>
      <c r="AU10" s="188"/>
      <c r="AV10" s="189" t="s">
        <v>20</v>
      </c>
      <c r="AW10" s="190"/>
      <c r="AX10" s="190"/>
      <c r="AY10" s="191"/>
      <c r="AZ10" s="186" t="s">
        <v>21</v>
      </c>
      <c r="BA10" s="187"/>
      <c r="BB10" s="187"/>
      <c r="BC10" s="188"/>
      <c r="BD10" s="213" t="s">
        <v>22</v>
      </c>
      <c r="BE10" s="214"/>
      <c r="BF10" s="14"/>
      <c r="BG10" s="14"/>
    </row>
    <row r="11" spans="1:59" ht="25.5" customHeight="1">
      <c r="C11" s="207"/>
      <c r="D11" s="20" t="s">
        <v>23</v>
      </c>
      <c r="E11" s="20" t="s">
        <v>24</v>
      </c>
      <c r="F11" s="20" t="s">
        <v>23</v>
      </c>
      <c r="G11" s="20" t="s">
        <v>24</v>
      </c>
      <c r="I11" s="20" t="s">
        <v>25</v>
      </c>
      <c r="J11" s="20" t="s">
        <v>26</v>
      </c>
      <c r="K11" s="20" t="s">
        <v>13</v>
      </c>
      <c r="L11" s="20" t="s">
        <v>25</v>
      </c>
      <c r="M11" s="20" t="s">
        <v>26</v>
      </c>
      <c r="N11" s="20" t="s">
        <v>13</v>
      </c>
      <c r="O11" s="20" t="s">
        <v>25</v>
      </c>
      <c r="P11" s="20" t="s">
        <v>26</v>
      </c>
      <c r="Q11" s="20" t="s">
        <v>13</v>
      </c>
      <c r="R11" s="20" t="s">
        <v>23</v>
      </c>
      <c r="S11" s="20" t="s">
        <v>24</v>
      </c>
      <c r="T11" s="20" t="s">
        <v>23</v>
      </c>
      <c r="U11" s="20" t="s">
        <v>24</v>
      </c>
      <c r="V11" s="21"/>
      <c r="W11" s="21"/>
      <c r="Z11" s="180" t="s">
        <v>27</v>
      </c>
      <c r="AA11" s="180" t="s">
        <v>28</v>
      </c>
      <c r="AB11" s="22">
        <v>42275</v>
      </c>
      <c r="AC11" s="22">
        <f t="shared" ref="AC11:AH11" si="0">AB11+1</f>
        <v>42276</v>
      </c>
      <c r="AD11" s="22">
        <f t="shared" si="0"/>
        <v>42277</v>
      </c>
      <c r="AE11" s="22">
        <f t="shared" si="0"/>
        <v>42278</v>
      </c>
      <c r="AF11" s="22">
        <f t="shared" si="0"/>
        <v>42279</v>
      </c>
      <c r="AG11" s="22">
        <f t="shared" si="0"/>
        <v>42280</v>
      </c>
      <c r="AH11" s="22">
        <f t="shared" si="0"/>
        <v>42281</v>
      </c>
      <c r="AI11" s="180" t="s">
        <v>13</v>
      </c>
      <c r="AJ11" s="180" t="s">
        <v>11</v>
      </c>
      <c r="AK11" s="180" t="s">
        <v>29</v>
      </c>
      <c r="AL11" s="180" t="s">
        <v>16</v>
      </c>
      <c r="AM11" s="6"/>
      <c r="AN11" s="184"/>
      <c r="AO11" s="185"/>
      <c r="AP11" s="194" t="s">
        <v>30</v>
      </c>
      <c r="AQ11" s="195"/>
      <c r="AR11" s="194" t="s">
        <v>31</v>
      </c>
      <c r="AS11" s="195"/>
      <c r="AT11" s="194" t="s">
        <v>32</v>
      </c>
      <c r="AU11" s="195"/>
      <c r="AV11" s="192" t="s">
        <v>33</v>
      </c>
      <c r="AW11" s="193"/>
      <c r="AX11" s="192" t="s">
        <v>34</v>
      </c>
      <c r="AY11" s="193"/>
      <c r="AZ11" s="194" t="s">
        <v>35</v>
      </c>
      <c r="BA11" s="195"/>
      <c r="BB11" s="194" t="s">
        <v>36</v>
      </c>
      <c r="BC11" s="195"/>
      <c r="BD11" s="215"/>
      <c r="BE11" s="216"/>
      <c r="BF11" s="14"/>
      <c r="BG11" s="14"/>
    </row>
    <row r="12" spans="1:59" ht="36" customHeight="1">
      <c r="A12" s="23"/>
      <c r="B12" s="23"/>
      <c r="C12" s="83"/>
      <c r="D12" s="20"/>
      <c r="E12" s="20"/>
      <c r="F12" s="20"/>
      <c r="G12" s="20"/>
      <c r="H12" s="23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10"/>
      <c r="W12" s="10"/>
      <c r="Z12" s="181"/>
      <c r="AA12" s="181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81"/>
      <c r="AJ12" s="181"/>
      <c r="AK12" s="181"/>
      <c r="AL12" s="181"/>
      <c r="AM12" s="6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4"/>
      <c r="BG12" s="14"/>
    </row>
    <row r="13" spans="1:59" ht="18.75" hidden="1" customHeight="1">
      <c r="A13" t="s">
        <v>47</v>
      </c>
      <c r="B13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2" si="2">SUM(I13:J13)</f>
        <v>842</v>
      </c>
      <c r="L13" s="29">
        <v>3998</v>
      </c>
      <c r="M13" s="29">
        <f>18440+5960</f>
        <v>24400</v>
      </c>
      <c r="N13" s="29">
        <f t="shared" ref="N13:N22" si="3">SUM(L13:M13)</f>
        <v>28398</v>
      </c>
      <c r="O13" s="29">
        <f>I13+L13</f>
        <v>4000</v>
      </c>
      <c r="P13" s="29">
        <f>J13+M13</f>
        <v>25240</v>
      </c>
      <c r="Q13" s="29">
        <f t="shared" ref="Q13:Q22" si="4">SUM(O13:P13)</f>
        <v>29240</v>
      </c>
      <c r="R13" s="30">
        <f t="shared" ref="R13:R23" si="5">Q13/F13</f>
        <v>0.69619047619047614</v>
      </c>
      <c r="S13" s="31">
        <f t="shared" ref="S13:S23" si="6">P13/G13</f>
        <v>0.80126984126984124</v>
      </c>
      <c r="T13" s="27">
        <f t="shared" ref="T13:T23" si="7">Q13/D13</f>
        <v>4.8733333333333331</v>
      </c>
      <c r="U13" s="27">
        <f t="shared" ref="U13:U23" si="8">P13/E13</f>
        <v>5.608888888888889</v>
      </c>
      <c r="V13" s="27">
        <f t="shared" ref="V13:V23" si="9">IF(T13&gt;U13,T13,U13)</f>
        <v>5.608888888888889</v>
      </c>
      <c r="W13" s="27"/>
      <c r="Z13" s="32" t="s">
        <v>50</v>
      </c>
      <c r="AA13" s="33">
        <f t="shared" ref="AA13:AJ13" si="10">SUM(AA14:AA18)</f>
        <v>0</v>
      </c>
      <c r="AB13" s="33">
        <f t="shared" si="10"/>
        <v>0</v>
      </c>
      <c r="AC13" s="33">
        <f t="shared" si="10"/>
        <v>0</v>
      </c>
      <c r="AD13" s="33">
        <f t="shared" si="10"/>
        <v>0</v>
      </c>
      <c r="AE13" s="33">
        <f t="shared" si="10"/>
        <v>0</v>
      </c>
      <c r="AF13" s="33">
        <f t="shared" si="10"/>
        <v>0</v>
      </c>
      <c r="AG13" s="33">
        <f t="shared" si="10"/>
        <v>0</v>
      </c>
      <c r="AH13" s="33">
        <f t="shared" si="10"/>
        <v>0</v>
      </c>
      <c r="AI13" s="33">
        <f t="shared" si="10"/>
        <v>0</v>
      </c>
      <c r="AJ13" s="33">
        <f t="shared" si="10"/>
        <v>0</v>
      </c>
      <c r="AK13" s="34">
        <f t="shared" ref="AK13:AK24" si="11">IFERROR(AI13/AA13,0)</f>
        <v>0</v>
      </c>
      <c r="AL13" s="86"/>
      <c r="AM13" s="6"/>
      <c r="AN13" s="36">
        <f t="shared" ref="AN13:BE13" si="12">SUM(AN14:AN18)</f>
        <v>0</v>
      </c>
      <c r="AO13" s="37">
        <f t="shared" si="12"/>
        <v>0</v>
      </c>
      <c r="AP13" s="36">
        <f t="shared" si="12"/>
        <v>0</v>
      </c>
      <c r="AQ13" s="37">
        <f t="shared" si="12"/>
        <v>0</v>
      </c>
      <c r="AR13" s="36">
        <f t="shared" si="12"/>
        <v>0</v>
      </c>
      <c r="AS13" s="37">
        <f t="shared" si="12"/>
        <v>0</v>
      </c>
      <c r="AT13" s="36">
        <f t="shared" si="12"/>
        <v>0</v>
      </c>
      <c r="AU13" s="37">
        <f t="shared" si="12"/>
        <v>0</v>
      </c>
      <c r="AV13" s="36">
        <f t="shared" si="12"/>
        <v>0</v>
      </c>
      <c r="AW13" s="37">
        <f t="shared" si="12"/>
        <v>0</v>
      </c>
      <c r="AX13" s="36">
        <f t="shared" si="12"/>
        <v>0</v>
      </c>
      <c r="AY13" s="37">
        <f t="shared" si="12"/>
        <v>0</v>
      </c>
      <c r="AZ13" s="36">
        <f t="shared" si="12"/>
        <v>0</v>
      </c>
      <c r="BA13" s="37">
        <f t="shared" si="12"/>
        <v>0</v>
      </c>
      <c r="BB13" s="36">
        <f t="shared" si="12"/>
        <v>0</v>
      </c>
      <c r="BC13" s="37">
        <f t="shared" si="12"/>
        <v>0</v>
      </c>
      <c r="BD13" s="36">
        <f t="shared" si="12"/>
        <v>0</v>
      </c>
      <c r="BE13" s="37">
        <f t="shared" si="12"/>
        <v>0</v>
      </c>
      <c r="BF13" s="14"/>
    </row>
    <row r="14" spans="1:59" ht="18.75" hidden="1" customHeight="1">
      <c r="A14" t="s">
        <v>51</v>
      </c>
      <c r="B14" t="s">
        <v>52</v>
      </c>
      <c r="C14" s="38" t="s">
        <v>53</v>
      </c>
      <c r="D14" s="39">
        <v>3000</v>
      </c>
      <c r="E14" s="39">
        <v>2900</v>
      </c>
      <c r="F14" s="39">
        <f t="shared" si="1"/>
        <v>21000</v>
      </c>
      <c r="G14" s="39">
        <f t="shared" si="1"/>
        <v>20300</v>
      </c>
      <c r="I14" s="39">
        <v>989</v>
      </c>
      <c r="J14" s="39">
        <f>2336+1638</f>
        <v>3974</v>
      </c>
      <c r="K14" s="40">
        <f t="shared" si="2"/>
        <v>4963</v>
      </c>
      <c r="L14" s="40">
        <v>-629</v>
      </c>
      <c r="M14" s="40">
        <f>5484+7702</f>
        <v>13186</v>
      </c>
      <c r="N14" s="40">
        <f t="shared" si="3"/>
        <v>12557</v>
      </c>
      <c r="O14" s="29">
        <f>I14+L14</f>
        <v>360</v>
      </c>
      <c r="P14" s="29">
        <f t="shared" ref="O14:P18" si="13">J14+M14</f>
        <v>17160</v>
      </c>
      <c r="Q14" s="40">
        <f t="shared" si="4"/>
        <v>17520</v>
      </c>
      <c r="R14" s="41">
        <f t="shared" si="5"/>
        <v>0.8342857142857143</v>
      </c>
      <c r="S14" s="42">
        <f t="shared" si="6"/>
        <v>0.84532019704433492</v>
      </c>
      <c r="T14" s="39">
        <f t="shared" si="7"/>
        <v>5.84</v>
      </c>
      <c r="U14" s="39">
        <f t="shared" si="8"/>
        <v>5.9172413793103447</v>
      </c>
      <c r="V14" s="39">
        <f t="shared" si="9"/>
        <v>5.9172413793103447</v>
      </c>
      <c r="W14" s="39"/>
      <c r="Y14" s="4" t="s">
        <v>48</v>
      </c>
      <c r="Z14" s="43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>SUM(AB14:AH14)</f>
        <v>0</v>
      </c>
      <c r="AJ14" s="44">
        <f>AI14-AA14</f>
        <v>0</v>
      </c>
      <c r="AK14" s="45">
        <f t="shared" si="11"/>
        <v>0</v>
      </c>
      <c r="AL14" s="87"/>
      <c r="AM14" s="6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8" si="14">+AN14+AP14+AR14+AT14+AV14+AX14+AZ14+BB14</f>
        <v>0</v>
      </c>
      <c r="BE14" s="47">
        <f t="shared" si="14"/>
        <v>0</v>
      </c>
      <c r="BF14" s="14"/>
    </row>
    <row r="15" spans="1:59" ht="18.75" hidden="1" customHeight="1">
      <c r="A15" t="s">
        <v>54</v>
      </c>
      <c r="B15" t="s">
        <v>55</v>
      </c>
      <c r="C15" s="38" t="s">
        <v>53</v>
      </c>
      <c r="D15" s="39">
        <v>3001</v>
      </c>
      <c r="E15" s="39">
        <v>2901</v>
      </c>
      <c r="F15" s="39">
        <f t="shared" si="1"/>
        <v>21007</v>
      </c>
      <c r="G15" s="39">
        <f t="shared" si="1"/>
        <v>20307</v>
      </c>
      <c r="I15" s="39">
        <v>990</v>
      </c>
      <c r="J15" s="39">
        <f>2336+1638</f>
        <v>3974</v>
      </c>
      <c r="K15" s="40">
        <f>SUM(I15:J15)</f>
        <v>4964</v>
      </c>
      <c r="L15" s="40">
        <v>-628</v>
      </c>
      <c r="M15" s="40">
        <f>5484+7702</f>
        <v>13186</v>
      </c>
      <c r="N15" s="40">
        <f t="shared" si="3"/>
        <v>12558</v>
      </c>
      <c r="O15" s="29">
        <f>I15+L15</f>
        <v>362</v>
      </c>
      <c r="P15" s="29">
        <f t="shared" si="13"/>
        <v>17160</v>
      </c>
      <c r="Q15" s="40">
        <f t="shared" si="4"/>
        <v>17522</v>
      </c>
      <c r="R15" s="41">
        <f t="shared" si="5"/>
        <v>0.83410291807492742</v>
      </c>
      <c r="S15" s="42">
        <f t="shared" si="6"/>
        <v>0.8450288078002659</v>
      </c>
      <c r="T15" s="39">
        <f t="shared" si="7"/>
        <v>5.8387204265244916</v>
      </c>
      <c r="U15" s="39">
        <f t="shared" si="8"/>
        <v>5.9152016546018613</v>
      </c>
      <c r="V15" s="39">
        <f t="shared" si="9"/>
        <v>5.9152016546018613</v>
      </c>
      <c r="W15" s="39"/>
      <c r="Y15" s="4" t="s">
        <v>52</v>
      </c>
      <c r="Z15" s="48" t="s">
        <v>53</v>
      </c>
      <c r="AA15" s="49"/>
      <c r="AB15" s="49"/>
      <c r="AC15" s="49"/>
      <c r="AD15" s="49"/>
      <c r="AE15" s="49"/>
      <c r="AF15" s="49"/>
      <c r="AG15" s="49"/>
      <c r="AH15" s="49"/>
      <c r="AI15" s="49">
        <f>SUM(AB15:AH15)</f>
        <v>0</v>
      </c>
      <c r="AJ15" s="49">
        <f>AI15-AA15</f>
        <v>0</v>
      </c>
      <c r="AK15" s="50">
        <f t="shared" si="11"/>
        <v>0</v>
      </c>
      <c r="AL15" s="88"/>
      <c r="AM15" s="6"/>
      <c r="AN15" s="52"/>
      <c r="AO15" s="53"/>
      <c r="AP15" s="52"/>
      <c r="AQ15" s="53"/>
      <c r="AR15" s="52"/>
      <c r="AS15" s="53"/>
      <c r="AT15" s="52"/>
      <c r="AU15" s="53"/>
      <c r="AV15" s="52"/>
      <c r="AW15" s="53"/>
      <c r="AX15" s="52"/>
      <c r="AY15" s="53"/>
      <c r="AZ15" s="52"/>
      <c r="BA15" s="53"/>
      <c r="BB15" s="52"/>
      <c r="BC15" s="53"/>
      <c r="BD15" s="52">
        <f t="shared" si="14"/>
        <v>0</v>
      </c>
      <c r="BE15" s="53">
        <f t="shared" si="14"/>
        <v>0</v>
      </c>
      <c r="BF15" s="14"/>
    </row>
    <row r="16" spans="1:59" ht="18.75" hidden="1" customHeight="1">
      <c r="A16" s="3" t="s">
        <v>56</v>
      </c>
      <c r="B16" s="3" t="s">
        <v>57</v>
      </c>
      <c r="C16" s="54" t="s">
        <v>58</v>
      </c>
      <c r="D16" s="40">
        <v>4600</v>
      </c>
      <c r="E16" s="40">
        <v>4000</v>
      </c>
      <c r="F16" s="40">
        <f t="shared" si="1"/>
        <v>32200</v>
      </c>
      <c r="G16" s="40">
        <f t="shared" si="1"/>
        <v>28000</v>
      </c>
      <c r="H16" s="55"/>
      <c r="I16" s="56"/>
      <c r="J16" s="56"/>
      <c r="K16" s="40">
        <f t="shared" si="2"/>
        <v>0</v>
      </c>
      <c r="L16" s="57">
        <v>1080</v>
      </c>
      <c r="M16" s="57">
        <v>24960</v>
      </c>
      <c r="N16" s="40">
        <f t="shared" si="3"/>
        <v>26040</v>
      </c>
      <c r="O16" s="29">
        <f t="shared" si="13"/>
        <v>1080</v>
      </c>
      <c r="P16" s="29">
        <f t="shared" si="13"/>
        <v>24960</v>
      </c>
      <c r="Q16" s="40">
        <f t="shared" si="4"/>
        <v>26040</v>
      </c>
      <c r="R16" s="41">
        <f t="shared" si="5"/>
        <v>0.80869565217391304</v>
      </c>
      <c r="S16" s="41">
        <f t="shared" si="6"/>
        <v>0.89142857142857146</v>
      </c>
      <c r="T16" s="40">
        <f t="shared" si="7"/>
        <v>5.660869565217391</v>
      </c>
      <c r="U16" s="58">
        <f t="shared" si="8"/>
        <v>6.24</v>
      </c>
      <c r="V16" s="58">
        <f t="shared" si="9"/>
        <v>6.24</v>
      </c>
      <c r="W16" s="59"/>
      <c r="Y16" s="4" t="s">
        <v>55</v>
      </c>
      <c r="Z16" s="43" t="s">
        <v>59</v>
      </c>
      <c r="AA16" s="44"/>
      <c r="AB16" s="44"/>
      <c r="AC16" s="44"/>
      <c r="AD16" s="44"/>
      <c r="AE16" s="44"/>
      <c r="AF16" s="44"/>
      <c r="AG16" s="44"/>
      <c r="AH16" s="44"/>
      <c r="AI16" s="44">
        <f>SUM(AB16:AH16)</f>
        <v>0</v>
      </c>
      <c r="AJ16" s="44">
        <f>AI16-AA16</f>
        <v>0</v>
      </c>
      <c r="AK16" s="45">
        <f t="shared" si="11"/>
        <v>0</v>
      </c>
      <c r="AL16" s="87"/>
      <c r="AM16" s="6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4"/>
        <v>0</v>
      </c>
      <c r="BE16" s="47">
        <f t="shared" si="14"/>
        <v>0</v>
      </c>
      <c r="BF16" s="14"/>
    </row>
    <row r="17" spans="1:58" ht="18.75" hidden="1" customHeight="1">
      <c r="A17" s="3" t="s">
        <v>60</v>
      </c>
      <c r="B17" s="3" t="s">
        <v>61</v>
      </c>
      <c r="C17" s="60" t="s">
        <v>62</v>
      </c>
      <c r="D17" s="40">
        <v>3500</v>
      </c>
      <c r="E17" s="40">
        <v>1500</v>
      </c>
      <c r="F17" s="40">
        <f t="shared" si="1"/>
        <v>24500</v>
      </c>
      <c r="G17" s="40">
        <f t="shared" si="1"/>
        <v>10500</v>
      </c>
      <c r="H17" s="3"/>
      <c r="I17" s="40"/>
      <c r="J17" s="40"/>
      <c r="K17" s="40">
        <f t="shared" si="2"/>
        <v>0</v>
      </c>
      <c r="L17" s="40">
        <v>15060</v>
      </c>
      <c r="M17" s="40">
        <v>6640</v>
      </c>
      <c r="N17" s="40">
        <f t="shared" si="3"/>
        <v>21700</v>
      </c>
      <c r="O17" s="29">
        <f t="shared" si="13"/>
        <v>15060</v>
      </c>
      <c r="P17" s="29">
        <f t="shared" si="13"/>
        <v>6640</v>
      </c>
      <c r="Q17" s="40">
        <f t="shared" si="4"/>
        <v>21700</v>
      </c>
      <c r="R17" s="41">
        <f t="shared" si="5"/>
        <v>0.88571428571428568</v>
      </c>
      <c r="S17" s="41">
        <f t="shared" si="6"/>
        <v>0.63238095238095238</v>
      </c>
      <c r="T17" s="40">
        <f t="shared" si="7"/>
        <v>6.2</v>
      </c>
      <c r="U17" s="40">
        <f t="shared" si="8"/>
        <v>4.4266666666666667</v>
      </c>
      <c r="V17" s="40">
        <f t="shared" si="9"/>
        <v>6.2</v>
      </c>
      <c r="W17" s="40"/>
      <c r="Y17" s="4" t="s">
        <v>57</v>
      </c>
      <c r="Z17" s="48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>SUM(AB17:AH17)</f>
        <v>0</v>
      </c>
      <c r="AJ17" s="49">
        <f>AI17-AA17</f>
        <v>0</v>
      </c>
      <c r="AK17" s="50">
        <f t="shared" si="11"/>
        <v>0</v>
      </c>
      <c r="AL17" s="88"/>
      <c r="AM17" s="6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4"/>
        <v>0</v>
      </c>
      <c r="BE17" s="53">
        <f t="shared" si="14"/>
        <v>0</v>
      </c>
      <c r="BF17" s="14"/>
    </row>
    <row r="18" spans="1:58" ht="18.75" hidden="1" customHeight="1">
      <c r="A18" s="55" t="s">
        <v>63</v>
      </c>
      <c r="B18" s="3"/>
      <c r="C18" s="61" t="s">
        <v>63</v>
      </c>
      <c r="D18" s="62">
        <f>SUM(D13:D17)</f>
        <v>20101</v>
      </c>
      <c r="E18" s="62">
        <f>SUM(E13:E17)</f>
        <v>15801</v>
      </c>
      <c r="F18" s="62">
        <f>SUM(F13:F17)</f>
        <v>140707</v>
      </c>
      <c r="G18" s="62">
        <f>SUM(G13:G17)</f>
        <v>110607</v>
      </c>
      <c r="H18" s="3"/>
      <c r="I18" s="63">
        <f>SUM(I13:I17)</f>
        <v>1981</v>
      </c>
      <c r="J18" s="63">
        <f>SUM(J13:J17)</f>
        <v>8788</v>
      </c>
      <c r="K18" s="63">
        <f t="shared" si="2"/>
        <v>10769</v>
      </c>
      <c r="L18" s="63">
        <f>SUM(L13:L17)</f>
        <v>18881</v>
      </c>
      <c r="M18" s="63">
        <f>SUM(M13:M17)</f>
        <v>82372</v>
      </c>
      <c r="N18" s="63">
        <f t="shared" si="3"/>
        <v>101253</v>
      </c>
      <c r="O18" s="63">
        <f t="shared" si="13"/>
        <v>20862</v>
      </c>
      <c r="P18" s="63">
        <f t="shared" si="13"/>
        <v>91160</v>
      </c>
      <c r="Q18" s="63">
        <f t="shared" si="4"/>
        <v>112022</v>
      </c>
      <c r="R18" s="64">
        <f t="shared" si="5"/>
        <v>0.79613665276070134</v>
      </c>
      <c r="S18" s="64">
        <f t="shared" si="6"/>
        <v>0.82417930149086405</v>
      </c>
      <c r="T18" s="63">
        <f t="shared" si="7"/>
        <v>5.5729565693249095</v>
      </c>
      <c r="U18" s="63">
        <f t="shared" si="8"/>
        <v>5.7692551104360481</v>
      </c>
      <c r="V18" s="63">
        <f t="shared" si="9"/>
        <v>5.7692551104360481</v>
      </c>
      <c r="W18" s="63"/>
      <c r="Y18" s="4" t="s">
        <v>61</v>
      </c>
      <c r="Z18" s="43" t="s">
        <v>62</v>
      </c>
      <c r="AA18" s="44"/>
      <c r="AB18" s="44"/>
      <c r="AC18" s="44"/>
      <c r="AD18" s="44"/>
      <c r="AE18" s="44"/>
      <c r="AF18" s="44"/>
      <c r="AG18" s="44"/>
      <c r="AH18" s="44"/>
      <c r="AI18" s="44">
        <f>SUM(AB18:AH18)</f>
        <v>0</v>
      </c>
      <c r="AJ18" s="44">
        <f>AI18-AA18</f>
        <v>0</v>
      </c>
      <c r="AK18" s="45">
        <f t="shared" si="11"/>
        <v>0</v>
      </c>
      <c r="AL18" s="87"/>
      <c r="AM18" s="6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4"/>
        <v>0</v>
      </c>
      <c r="BE18" s="47">
        <f t="shared" si="14"/>
        <v>0</v>
      </c>
      <c r="BF18" s="14"/>
    </row>
    <row r="19" spans="1:58" ht="18.75" hidden="1" customHeight="1">
      <c r="A19" t="s">
        <v>64</v>
      </c>
      <c r="B19" t="s">
        <v>65</v>
      </c>
      <c r="C19" s="26" t="s">
        <v>66</v>
      </c>
      <c r="D19" s="27">
        <v>9000</v>
      </c>
      <c r="E19" s="27">
        <v>8500</v>
      </c>
      <c r="F19" s="27">
        <f t="shared" ref="F19:G22" si="15">D19*7</f>
        <v>63000</v>
      </c>
      <c r="G19" s="27">
        <f t="shared" si="15"/>
        <v>59500</v>
      </c>
      <c r="H19" s="28"/>
      <c r="I19" s="27">
        <v>0</v>
      </c>
      <c r="J19" s="27">
        <f>601+203</f>
        <v>804</v>
      </c>
      <c r="K19" s="29">
        <f t="shared" si="2"/>
        <v>804</v>
      </c>
      <c r="L19" s="29">
        <v>4280</v>
      </c>
      <c r="M19" s="29">
        <f>25639+16677</f>
        <v>42316</v>
      </c>
      <c r="N19" s="29">
        <f t="shared" si="3"/>
        <v>46596</v>
      </c>
      <c r="O19" s="29">
        <f>I19+L19</f>
        <v>4280</v>
      </c>
      <c r="P19" s="29">
        <f>J19+M19</f>
        <v>43120</v>
      </c>
      <c r="Q19" s="29">
        <f t="shared" si="4"/>
        <v>47400</v>
      </c>
      <c r="R19" s="30">
        <f t="shared" si="5"/>
        <v>0.75238095238095237</v>
      </c>
      <c r="S19" s="31">
        <f t="shared" si="6"/>
        <v>0.7247058823529412</v>
      </c>
      <c r="T19" s="27">
        <f t="shared" si="7"/>
        <v>5.2666666666666666</v>
      </c>
      <c r="U19" s="27">
        <f t="shared" si="8"/>
        <v>5.0729411764705885</v>
      </c>
      <c r="V19" s="27">
        <f t="shared" si="9"/>
        <v>5.2666666666666666</v>
      </c>
      <c r="W19" s="65" t="s">
        <v>67</v>
      </c>
      <c r="Y19" s="66"/>
      <c r="Z19" s="32" t="s">
        <v>68</v>
      </c>
      <c r="AA19" s="33">
        <f t="shared" ref="AA19:AJ19" si="16">SUM(AA20:AA23)</f>
        <v>26433</v>
      </c>
      <c r="AB19" s="33">
        <f t="shared" si="16"/>
        <v>3570</v>
      </c>
      <c r="AC19" s="33">
        <f t="shared" si="16"/>
        <v>2927</v>
      </c>
      <c r="AD19" s="33">
        <f t="shared" si="16"/>
        <v>0</v>
      </c>
      <c r="AE19" s="33">
        <f t="shared" si="16"/>
        <v>2616</v>
      </c>
      <c r="AF19" s="33">
        <f t="shared" si="16"/>
        <v>4270</v>
      </c>
      <c r="AG19" s="33">
        <f t="shared" si="16"/>
        <v>1872</v>
      </c>
      <c r="AH19" s="33">
        <f t="shared" si="16"/>
        <v>1866</v>
      </c>
      <c r="AI19" s="33">
        <f t="shared" si="16"/>
        <v>17121</v>
      </c>
      <c r="AJ19" s="33">
        <f t="shared" si="16"/>
        <v>-9312</v>
      </c>
      <c r="AK19" s="34">
        <f t="shared" si="11"/>
        <v>0.64771308591533305</v>
      </c>
      <c r="AL19" s="86"/>
      <c r="AM19" s="6"/>
      <c r="AN19" s="36">
        <f t="shared" ref="AN19:BE19" si="17">SUM(AN20:AN23)</f>
        <v>0</v>
      </c>
      <c r="AO19" s="37">
        <f t="shared" si="17"/>
        <v>0</v>
      </c>
      <c r="AP19" s="36">
        <f t="shared" si="17"/>
        <v>0</v>
      </c>
      <c r="AQ19" s="37">
        <f t="shared" si="17"/>
        <v>0</v>
      </c>
      <c r="AR19" s="36">
        <f t="shared" si="17"/>
        <v>19.110526315789475</v>
      </c>
      <c r="AS19" s="37">
        <f t="shared" si="17"/>
        <v>5645</v>
      </c>
      <c r="AT19" s="36">
        <f t="shared" si="17"/>
        <v>11.200000000000001</v>
      </c>
      <c r="AU19" s="37">
        <f t="shared" si="17"/>
        <v>2134</v>
      </c>
      <c r="AV19" s="36">
        <f t="shared" si="17"/>
        <v>0</v>
      </c>
      <c r="AW19" s="37">
        <f t="shared" si="17"/>
        <v>0</v>
      </c>
      <c r="AX19" s="36">
        <f t="shared" si="17"/>
        <v>0</v>
      </c>
      <c r="AY19" s="37">
        <f t="shared" si="17"/>
        <v>0</v>
      </c>
      <c r="AZ19" s="36">
        <f t="shared" si="17"/>
        <v>7</v>
      </c>
      <c r="BA19" s="37">
        <f t="shared" si="17"/>
        <v>1719</v>
      </c>
      <c r="BB19" s="36">
        <f t="shared" si="17"/>
        <v>0</v>
      </c>
      <c r="BC19" s="37">
        <f t="shared" si="17"/>
        <v>0</v>
      </c>
      <c r="BD19" s="36">
        <f t="shared" si="17"/>
        <v>37.310526315789474</v>
      </c>
      <c r="BE19" s="37">
        <f t="shared" si="17"/>
        <v>9498</v>
      </c>
      <c r="BF19" s="14"/>
    </row>
    <row r="20" spans="1:58" ht="18.75" hidden="1" customHeight="1">
      <c r="C20" s="26"/>
      <c r="D20" s="27"/>
      <c r="E20" s="27"/>
      <c r="F20" s="27"/>
      <c r="G20" s="27"/>
      <c r="H20" s="28"/>
      <c r="I20" s="27"/>
      <c r="J20" s="27"/>
      <c r="K20" s="29"/>
      <c r="L20" s="29"/>
      <c r="M20" s="29"/>
      <c r="N20" s="29"/>
      <c r="O20" s="29"/>
      <c r="P20" s="29"/>
      <c r="Q20" s="29"/>
      <c r="R20" s="30"/>
      <c r="S20" s="31"/>
      <c r="T20" s="27"/>
      <c r="U20" s="27"/>
      <c r="V20" s="27"/>
      <c r="W20" s="65"/>
      <c r="Y20" s="4" t="s">
        <v>65</v>
      </c>
      <c r="Z20" s="43" t="s">
        <v>69</v>
      </c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5">
        <f t="shared" si="11"/>
        <v>0</v>
      </c>
      <c r="AL20" s="87"/>
      <c r="AM20" s="6"/>
      <c r="AN20" s="46"/>
      <c r="AO20" s="47"/>
      <c r="AP20" s="46"/>
      <c r="AQ20" s="47"/>
      <c r="AR20" s="46"/>
      <c r="AS20" s="47"/>
      <c r="AT20" s="46"/>
      <c r="AU20" s="47"/>
      <c r="AV20" s="46"/>
      <c r="AW20" s="47"/>
      <c r="AX20" s="46"/>
      <c r="AY20" s="47"/>
      <c r="AZ20" s="46"/>
      <c r="BA20" s="47"/>
      <c r="BB20" s="46"/>
      <c r="BC20" s="47"/>
      <c r="BD20" s="46">
        <f t="shared" ref="BD20:BE23" si="18">+AN20+AP20+AR20+AT20+AV20+AX20+AZ20+BB20</f>
        <v>0</v>
      </c>
      <c r="BE20" s="47">
        <f t="shared" si="18"/>
        <v>0</v>
      </c>
      <c r="BF20" s="67"/>
    </row>
    <row r="21" spans="1:58" ht="21" hidden="1" customHeight="1">
      <c r="A21" s="68" t="s">
        <v>70</v>
      </c>
      <c r="B21" s="68" t="s">
        <v>71</v>
      </c>
      <c r="C21" s="69" t="s">
        <v>72</v>
      </c>
      <c r="D21" s="70">
        <v>9000</v>
      </c>
      <c r="E21" s="70">
        <v>7000</v>
      </c>
      <c r="F21" s="70">
        <f t="shared" si="15"/>
        <v>63000</v>
      </c>
      <c r="G21" s="70">
        <f t="shared" si="15"/>
        <v>49000</v>
      </c>
      <c r="H21" s="71"/>
      <c r="I21" s="70">
        <v>800</v>
      </c>
      <c r="J21" s="70">
        <f>4458+1254</f>
        <v>5712</v>
      </c>
      <c r="K21" s="72">
        <f t="shared" si="2"/>
        <v>6512</v>
      </c>
      <c r="L21" s="72">
        <v>6280</v>
      </c>
      <c r="M21" s="72">
        <f>24342+12546</f>
        <v>36888</v>
      </c>
      <c r="N21" s="72">
        <f t="shared" si="3"/>
        <v>43168</v>
      </c>
      <c r="O21" s="29">
        <f>I21+L21</f>
        <v>7080</v>
      </c>
      <c r="P21" s="29">
        <f>J21+M21</f>
        <v>42600</v>
      </c>
      <c r="Q21" s="72">
        <f t="shared" si="4"/>
        <v>49680</v>
      </c>
      <c r="R21" s="73">
        <f t="shared" si="5"/>
        <v>0.78857142857142859</v>
      </c>
      <c r="S21" s="74">
        <f t="shared" si="6"/>
        <v>0.8693877551020408</v>
      </c>
      <c r="T21" s="70">
        <f t="shared" si="7"/>
        <v>5.52</v>
      </c>
      <c r="U21" s="70">
        <f t="shared" si="8"/>
        <v>6.0857142857142854</v>
      </c>
      <c r="V21" s="70">
        <f t="shared" si="9"/>
        <v>6.0857142857142854</v>
      </c>
      <c r="W21" s="75" t="s">
        <v>73</v>
      </c>
      <c r="Y21" s="4" t="s">
        <v>74</v>
      </c>
      <c r="Z21" s="48" t="s">
        <v>75</v>
      </c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50">
        <f t="shared" si="11"/>
        <v>0</v>
      </c>
      <c r="AL21" s="89"/>
      <c r="AM21" s="6"/>
      <c r="AN21" s="52"/>
      <c r="AO21" s="53"/>
      <c r="AP21" s="52"/>
      <c r="AQ21" s="53"/>
      <c r="AR21" s="52"/>
      <c r="AS21" s="53"/>
      <c r="AT21" s="52"/>
      <c r="AU21" s="53"/>
      <c r="AV21" s="52"/>
      <c r="AW21" s="53"/>
      <c r="AX21" s="52"/>
      <c r="AY21" s="53"/>
      <c r="AZ21" s="52"/>
      <c r="BA21" s="53"/>
      <c r="BB21" s="52"/>
      <c r="BC21" s="53"/>
      <c r="BD21" s="52">
        <f t="shared" si="18"/>
        <v>0</v>
      </c>
      <c r="BE21" s="53">
        <f t="shared" si="18"/>
        <v>0</v>
      </c>
      <c r="BF21" s="14"/>
    </row>
    <row r="22" spans="1:58" ht="49.5" customHeight="1">
      <c r="A22" s="68" t="s">
        <v>76</v>
      </c>
      <c r="B22" s="68" t="s">
        <v>77</v>
      </c>
      <c r="C22" s="38" t="s">
        <v>78</v>
      </c>
      <c r="D22" s="76">
        <v>2600</v>
      </c>
      <c r="E22" s="39">
        <v>2200</v>
      </c>
      <c r="F22" s="39">
        <f t="shared" si="15"/>
        <v>18200</v>
      </c>
      <c r="G22" s="39">
        <f t="shared" si="15"/>
        <v>15400</v>
      </c>
      <c r="I22" s="39">
        <v>5</v>
      </c>
      <c r="J22" s="39">
        <f>43+61</f>
        <v>104</v>
      </c>
      <c r="K22" s="40">
        <f t="shared" si="2"/>
        <v>109</v>
      </c>
      <c r="L22" s="40">
        <v>15</v>
      </c>
      <c r="M22" s="40">
        <f>4417+4959</f>
        <v>9376</v>
      </c>
      <c r="N22" s="40">
        <f t="shared" si="3"/>
        <v>9391</v>
      </c>
      <c r="O22" s="29">
        <f>I22+L22</f>
        <v>20</v>
      </c>
      <c r="P22" s="29">
        <f>J22+M22</f>
        <v>9480</v>
      </c>
      <c r="Q22" s="40">
        <f t="shared" si="4"/>
        <v>9500</v>
      </c>
      <c r="R22" s="41">
        <f t="shared" si="5"/>
        <v>0.52197802197802201</v>
      </c>
      <c r="S22" s="42">
        <f t="shared" si="6"/>
        <v>0.61558441558441557</v>
      </c>
      <c r="T22" s="39">
        <f t="shared" si="7"/>
        <v>3.6538461538461537</v>
      </c>
      <c r="U22" s="39">
        <f t="shared" si="8"/>
        <v>4.3090909090909095</v>
      </c>
      <c r="V22" s="39">
        <f t="shared" si="9"/>
        <v>4.3090909090909095</v>
      </c>
      <c r="W22" s="77"/>
      <c r="Y22" s="4" t="s">
        <v>71</v>
      </c>
      <c r="Z22" s="43" t="s">
        <v>129</v>
      </c>
      <c r="AA22" s="44">
        <v>26433</v>
      </c>
      <c r="AB22" s="44">
        <v>3570</v>
      </c>
      <c r="AC22" s="44">
        <v>2927</v>
      </c>
      <c r="AD22" s="44">
        <v>0</v>
      </c>
      <c r="AE22" s="44">
        <v>2616</v>
      </c>
      <c r="AF22" s="44">
        <v>4270</v>
      </c>
      <c r="AG22" s="44">
        <v>1872</v>
      </c>
      <c r="AH22" s="44">
        <v>1866</v>
      </c>
      <c r="AI22" s="44">
        <f>SUM(AB22:AH22)</f>
        <v>17121</v>
      </c>
      <c r="AJ22" s="44">
        <f>AI22-AA22</f>
        <v>-9312</v>
      </c>
      <c r="AK22" s="115">
        <f t="shared" si="11"/>
        <v>0.64771308591533305</v>
      </c>
      <c r="AL22" s="143" t="s">
        <v>128</v>
      </c>
      <c r="AM22" s="6"/>
      <c r="AN22" s="46"/>
      <c r="AO22" s="47"/>
      <c r="AP22" s="46"/>
      <c r="AQ22" s="47"/>
      <c r="AR22" s="46">
        <v>19.110526315789475</v>
      </c>
      <c r="AS22" s="47">
        <v>5645</v>
      </c>
      <c r="AT22" s="46">
        <v>11.200000000000001</v>
      </c>
      <c r="AU22" s="47">
        <v>2134</v>
      </c>
      <c r="AV22" s="46"/>
      <c r="AW22" s="47"/>
      <c r="AX22" s="46"/>
      <c r="AY22" s="47"/>
      <c r="AZ22" s="46">
        <v>7</v>
      </c>
      <c r="BA22" s="47">
        <v>1719</v>
      </c>
      <c r="BB22" s="46"/>
      <c r="BC22" s="47"/>
      <c r="BD22" s="46">
        <f t="shared" si="18"/>
        <v>37.310526315789474</v>
      </c>
      <c r="BE22" s="47">
        <f t="shared" si="18"/>
        <v>9498</v>
      </c>
      <c r="BF22" s="67"/>
    </row>
    <row r="23" spans="1:58" ht="18.75" hidden="1" customHeight="1">
      <c r="A23" s="23" t="s">
        <v>79</v>
      </c>
      <c r="B23" s="23"/>
      <c r="C23" s="61" t="s">
        <v>79</v>
      </c>
      <c r="D23" s="62" t="e">
        <f>D18+#REF!</f>
        <v>#REF!</v>
      </c>
      <c r="E23" s="62" t="e">
        <f>E18+#REF!</f>
        <v>#REF!</v>
      </c>
      <c r="F23" s="62" t="e">
        <f>F18+#REF!</f>
        <v>#REF!</v>
      </c>
      <c r="G23" s="62" t="e">
        <f>G18+#REF!</f>
        <v>#REF!</v>
      </c>
      <c r="H23" s="23"/>
      <c r="I23" s="62" t="e">
        <f>I18+#REF!</f>
        <v>#REF!</v>
      </c>
      <c r="J23" s="62" t="e">
        <f>J18+#REF!</f>
        <v>#REF!</v>
      </c>
      <c r="K23" s="62" t="e">
        <f>K18+#REF!</f>
        <v>#REF!</v>
      </c>
      <c r="L23" s="62" t="e">
        <f>L18+#REF!</f>
        <v>#REF!</v>
      </c>
      <c r="M23" s="62" t="e">
        <f>M18+#REF!</f>
        <v>#REF!</v>
      </c>
      <c r="N23" s="62" t="e">
        <f>N18+#REF!</f>
        <v>#REF!</v>
      </c>
      <c r="O23" s="62" t="e">
        <f>O18+#REF!</f>
        <v>#REF!</v>
      </c>
      <c r="P23" s="62" t="e">
        <f>P18+#REF!</f>
        <v>#REF!</v>
      </c>
      <c r="Q23" s="62" t="e">
        <f>Q18+#REF!</f>
        <v>#REF!</v>
      </c>
      <c r="R23" s="78" t="e">
        <f t="shared" si="5"/>
        <v>#REF!</v>
      </c>
      <c r="S23" s="78" t="e">
        <f t="shared" si="6"/>
        <v>#REF!</v>
      </c>
      <c r="T23" s="62" t="e">
        <f t="shared" si="7"/>
        <v>#REF!</v>
      </c>
      <c r="U23" s="62" t="e">
        <f t="shared" si="8"/>
        <v>#REF!</v>
      </c>
      <c r="V23" s="62" t="e">
        <f t="shared" si="9"/>
        <v>#REF!</v>
      </c>
      <c r="W23" s="62"/>
      <c r="Y23" s="4" t="s">
        <v>77</v>
      </c>
      <c r="Z23" s="48" t="s">
        <v>78</v>
      </c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>
        <f t="shared" si="11"/>
        <v>0</v>
      </c>
      <c r="AL23" s="51"/>
      <c r="AM23" s="6"/>
      <c r="AN23" s="52"/>
      <c r="AO23" s="53"/>
      <c r="AP23" s="52"/>
      <c r="AQ23" s="53"/>
      <c r="AR23" s="52"/>
      <c r="AS23" s="53"/>
      <c r="AT23" s="52"/>
      <c r="AU23" s="53"/>
      <c r="AV23" s="52"/>
      <c r="AW23" s="53"/>
      <c r="AX23" s="52"/>
      <c r="AY23" s="53"/>
      <c r="AZ23" s="52"/>
      <c r="BA23" s="53"/>
      <c r="BB23" s="52"/>
      <c r="BC23" s="53"/>
      <c r="BD23" s="52">
        <f t="shared" si="18"/>
        <v>0</v>
      </c>
      <c r="BE23" s="53">
        <f t="shared" si="18"/>
        <v>0</v>
      </c>
      <c r="BF23" s="14"/>
    </row>
    <row r="24" spans="1:58" ht="19.5" hidden="1" customHeight="1">
      <c r="W24" s="79"/>
      <c r="Z24" s="32" t="s">
        <v>80</v>
      </c>
      <c r="AA24" s="33">
        <f t="shared" ref="AA24:AJ24" si="19">AA13+AA19</f>
        <v>26433</v>
      </c>
      <c r="AB24" s="33">
        <f t="shared" si="19"/>
        <v>3570</v>
      </c>
      <c r="AC24" s="33">
        <f t="shared" si="19"/>
        <v>2927</v>
      </c>
      <c r="AD24" s="33">
        <f t="shared" si="19"/>
        <v>0</v>
      </c>
      <c r="AE24" s="33">
        <f t="shared" si="19"/>
        <v>2616</v>
      </c>
      <c r="AF24" s="33">
        <f t="shared" si="19"/>
        <v>4270</v>
      </c>
      <c r="AG24" s="33">
        <f t="shared" si="19"/>
        <v>1872</v>
      </c>
      <c r="AH24" s="33">
        <f t="shared" si="19"/>
        <v>1866</v>
      </c>
      <c r="AI24" s="33">
        <f t="shared" si="19"/>
        <v>17121</v>
      </c>
      <c r="AJ24" s="33">
        <f t="shared" si="19"/>
        <v>-9312</v>
      </c>
      <c r="AK24" s="34">
        <f t="shared" si="11"/>
        <v>0.64771308591533305</v>
      </c>
      <c r="AL24" s="35"/>
      <c r="AM24" s="6"/>
      <c r="AN24" s="36">
        <f t="shared" ref="AN24:BE24" si="20">AN13+AN19</f>
        <v>0</v>
      </c>
      <c r="AO24" s="37">
        <f t="shared" si="20"/>
        <v>0</v>
      </c>
      <c r="AP24" s="36">
        <f t="shared" si="20"/>
        <v>0</v>
      </c>
      <c r="AQ24" s="37">
        <f t="shared" si="20"/>
        <v>0</v>
      </c>
      <c r="AR24" s="36">
        <f t="shared" si="20"/>
        <v>19.110526315789475</v>
      </c>
      <c r="AS24" s="37">
        <f t="shared" si="20"/>
        <v>5645</v>
      </c>
      <c r="AT24" s="36">
        <f t="shared" si="20"/>
        <v>11.200000000000001</v>
      </c>
      <c r="AU24" s="37">
        <f t="shared" si="20"/>
        <v>2134</v>
      </c>
      <c r="AV24" s="36">
        <f t="shared" si="20"/>
        <v>0</v>
      </c>
      <c r="AW24" s="37">
        <f t="shared" si="20"/>
        <v>0</v>
      </c>
      <c r="AX24" s="36">
        <f t="shared" si="20"/>
        <v>0</v>
      </c>
      <c r="AY24" s="37">
        <f t="shared" si="20"/>
        <v>0</v>
      </c>
      <c r="AZ24" s="36">
        <f t="shared" si="20"/>
        <v>7</v>
      </c>
      <c r="BA24" s="37">
        <f t="shared" si="20"/>
        <v>1719</v>
      </c>
      <c r="BB24" s="36">
        <f t="shared" si="20"/>
        <v>0</v>
      </c>
      <c r="BC24" s="37">
        <f t="shared" si="20"/>
        <v>0</v>
      </c>
      <c r="BD24" s="36">
        <f t="shared" si="20"/>
        <v>37.310526315789474</v>
      </c>
      <c r="BE24" s="37">
        <f t="shared" si="20"/>
        <v>9498</v>
      </c>
      <c r="BF24" s="14"/>
    </row>
    <row r="25" spans="1:58" ht="18.75"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80"/>
      <c r="AK25" s="139">
        <f>SUM(AK26:AK88)</f>
        <v>9405</v>
      </c>
      <c r="AL25" s="90"/>
      <c r="AM25" s="6"/>
      <c r="AN25" s="81">
        <f>IFERROR(AN24/$BD$24,0)</f>
        <v>0</v>
      </c>
      <c r="AO25" s="3"/>
      <c r="AP25" s="81">
        <f>IFERROR(AP24/$BD$24,0)</f>
        <v>0</v>
      </c>
      <c r="AQ25" s="3"/>
      <c r="AR25" s="81">
        <f>IFERROR(AR24/$BD$24,0)</f>
        <v>0.51220200310339969</v>
      </c>
      <c r="AS25" s="3"/>
      <c r="AT25" s="81">
        <f>IFERROR(AT24/$BD$24,0)</f>
        <v>0.30018338270560024</v>
      </c>
      <c r="AU25" s="3"/>
      <c r="AV25" s="81">
        <f>IFERROR(AV24/$BD$24,0)</f>
        <v>0</v>
      </c>
      <c r="AW25" s="3"/>
      <c r="AX25" s="81">
        <f>IFERROR(AX24/$BD$24,0)</f>
        <v>0</v>
      </c>
      <c r="AY25" s="3"/>
      <c r="AZ25" s="81">
        <f>IFERROR(AZ24/$BD$24,0)</f>
        <v>0.18761461419100015</v>
      </c>
      <c r="BA25" s="3"/>
      <c r="BB25" s="81">
        <f>IFERROR(BB24/$BD$24,0)</f>
        <v>0</v>
      </c>
      <c r="BC25" s="3"/>
      <c r="BD25" s="81"/>
      <c r="BE25" s="3"/>
    </row>
    <row r="26" spans="1:58" ht="18.75">
      <c r="AI26" t="s">
        <v>106</v>
      </c>
      <c r="AJ26"/>
      <c r="AK26" s="137">
        <v>120</v>
      </c>
      <c r="AL26" s="84" t="s">
        <v>130</v>
      </c>
      <c r="AM26" s="6"/>
    </row>
    <row r="27" spans="1:58" ht="18.75">
      <c r="AI27" t="s">
        <v>107</v>
      </c>
      <c r="AJ27"/>
      <c r="AK27" s="137">
        <v>292</v>
      </c>
      <c r="AL27" s="84" t="s">
        <v>131</v>
      </c>
      <c r="AM27" s="6"/>
    </row>
    <row r="28" spans="1:58" ht="18.75">
      <c r="AI28" t="s">
        <v>108</v>
      </c>
      <c r="AJ28"/>
      <c r="AK28" s="137">
        <v>1315</v>
      </c>
      <c r="AL28" s="84" t="s">
        <v>132</v>
      </c>
      <c r="AM28" s="6"/>
    </row>
    <row r="29" spans="1:58" ht="15" customHeight="1">
      <c r="AI29" t="s">
        <v>109</v>
      </c>
      <c r="AJ29"/>
      <c r="AK29" s="137">
        <v>280</v>
      </c>
      <c r="AL29" s="84" t="s">
        <v>133</v>
      </c>
      <c r="AM29" s="6"/>
    </row>
    <row r="30" spans="1:58" ht="15" customHeight="1">
      <c r="S30" s="1"/>
      <c r="T30" s="1"/>
      <c r="U30" s="1"/>
      <c r="V30" s="1"/>
      <c r="W30" s="1"/>
      <c r="AI30" t="s">
        <v>110</v>
      </c>
      <c r="AJ30"/>
      <c r="AK30" s="137">
        <v>317</v>
      </c>
      <c r="AL30" s="84" t="s">
        <v>125</v>
      </c>
      <c r="AM30" s="6"/>
    </row>
    <row r="31" spans="1:58" ht="18.75">
      <c r="S31" s="1"/>
      <c r="T31" s="1"/>
      <c r="U31" s="1"/>
      <c r="V31" s="1"/>
      <c r="W31" s="1"/>
      <c r="AI31" t="s">
        <v>111</v>
      </c>
      <c r="AK31" s="137">
        <v>748</v>
      </c>
      <c r="AL31" s="84" t="s">
        <v>124</v>
      </c>
      <c r="AM31" s="6"/>
    </row>
    <row r="32" spans="1:58" ht="18.75">
      <c r="S32" s="1"/>
      <c r="T32" s="1"/>
      <c r="U32" s="1"/>
      <c r="V32" s="1"/>
      <c r="W32" s="1"/>
      <c r="Z32" s="1"/>
      <c r="AI32" t="s">
        <v>112</v>
      </c>
      <c r="AK32" s="137">
        <v>971</v>
      </c>
      <c r="AL32" s="84" t="s">
        <v>124</v>
      </c>
      <c r="AM32" s="6"/>
    </row>
    <row r="33" spans="19:39" ht="18.75">
      <c r="S33" s="1"/>
      <c r="T33" s="1"/>
      <c r="U33" s="1"/>
      <c r="V33" s="1"/>
      <c r="W33" s="1"/>
      <c r="Z33" s="1"/>
      <c r="AI33" t="s">
        <v>113</v>
      </c>
      <c r="AK33" s="137">
        <v>591</v>
      </c>
      <c r="AL33" s="84" t="s">
        <v>124</v>
      </c>
      <c r="AM33" s="6"/>
    </row>
    <row r="34" spans="19:39" ht="18.75">
      <c r="S34" s="1"/>
      <c r="T34" s="1"/>
      <c r="U34" s="1"/>
      <c r="V34" s="1"/>
      <c r="W34" s="1"/>
      <c r="Z34" s="1"/>
      <c r="AI34" t="s">
        <v>114</v>
      </c>
      <c r="AK34" s="137">
        <v>102</v>
      </c>
      <c r="AL34" s="84" t="s">
        <v>124</v>
      </c>
      <c r="AM34" s="6"/>
    </row>
    <row r="35" spans="19:39" ht="18.75">
      <c r="S35" s="1"/>
      <c r="T35" s="1"/>
      <c r="U35" s="1"/>
      <c r="V35" s="1"/>
      <c r="W35" s="1"/>
      <c r="Z35" s="1"/>
      <c r="AI35" t="s">
        <v>115</v>
      </c>
      <c r="AK35" s="137">
        <v>363</v>
      </c>
      <c r="AL35" s="84" t="s">
        <v>125</v>
      </c>
      <c r="AM35" s="6"/>
    </row>
    <row r="36" spans="19:39" ht="18.75">
      <c r="S36" s="1"/>
      <c r="T36" s="1"/>
      <c r="U36" s="1"/>
      <c r="V36" s="1"/>
      <c r="W36" s="1"/>
      <c r="Z36" s="1"/>
      <c r="AI36" t="s">
        <v>116</v>
      </c>
      <c r="AK36" s="137">
        <v>2096</v>
      </c>
      <c r="AL36" s="84" t="s">
        <v>125</v>
      </c>
      <c r="AM36" s="6"/>
    </row>
    <row r="37" spans="19:39">
      <c r="S37" s="1"/>
      <c r="T37" s="1"/>
      <c r="U37" s="1"/>
      <c r="V37" s="1"/>
      <c r="W37" s="1"/>
      <c r="Z37" s="1"/>
      <c r="AI37" t="s">
        <v>117</v>
      </c>
      <c r="AK37" s="137">
        <v>480</v>
      </c>
      <c r="AL37" s="84" t="s">
        <v>124</v>
      </c>
    </row>
    <row r="38" spans="19:39">
      <c r="S38" s="1"/>
      <c r="T38" s="1"/>
      <c r="U38" s="1"/>
      <c r="V38" s="1"/>
      <c r="W38" s="1"/>
      <c r="Z38" s="1"/>
      <c r="AI38" t="s">
        <v>118</v>
      </c>
      <c r="AK38" s="137">
        <v>132</v>
      </c>
      <c r="AL38" s="84" t="s">
        <v>125</v>
      </c>
    </row>
    <row r="39" spans="19:39">
      <c r="S39" s="1"/>
      <c r="T39" s="1"/>
      <c r="U39" s="1"/>
      <c r="V39" s="1"/>
      <c r="W39" s="1"/>
      <c r="Z39" s="1"/>
      <c r="AI39" t="s">
        <v>119</v>
      </c>
      <c r="AK39" s="137">
        <v>164</v>
      </c>
      <c r="AL39" s="84" t="s">
        <v>124</v>
      </c>
    </row>
    <row r="40" spans="19:39">
      <c r="S40" s="1"/>
      <c r="T40" s="1"/>
      <c r="U40" s="1"/>
      <c r="V40" s="1"/>
      <c r="W40" s="1"/>
      <c r="Z40" s="1"/>
      <c r="AI40" t="s">
        <v>120</v>
      </c>
      <c r="AK40" s="137">
        <v>420</v>
      </c>
      <c r="AL40" s="84" t="s">
        <v>125</v>
      </c>
    </row>
    <row r="41" spans="19:39">
      <c r="S41" s="1"/>
      <c r="T41" s="1"/>
      <c r="U41" s="1"/>
      <c r="V41" s="1"/>
      <c r="W41" s="1"/>
      <c r="Z41" s="1"/>
      <c r="AI41" t="s">
        <v>121</v>
      </c>
      <c r="AK41" s="137">
        <v>106</v>
      </c>
      <c r="AL41" s="84" t="s">
        <v>125</v>
      </c>
    </row>
    <row r="42" spans="19:39">
      <c r="S42" s="1"/>
      <c r="T42" s="1"/>
      <c r="U42" s="1"/>
      <c r="V42" s="1"/>
      <c r="W42" s="1"/>
      <c r="Z42" s="1"/>
      <c r="AI42" t="s">
        <v>122</v>
      </c>
      <c r="AK42" s="137">
        <v>171</v>
      </c>
      <c r="AL42" s="84" t="s">
        <v>125</v>
      </c>
    </row>
    <row r="43" spans="19:39">
      <c r="S43" s="1"/>
      <c r="T43" s="1"/>
      <c r="U43" s="1"/>
      <c r="V43" s="1"/>
      <c r="W43" s="1"/>
      <c r="Z43" s="1"/>
      <c r="AI43" t="s">
        <v>123</v>
      </c>
      <c r="AK43" s="138">
        <v>737</v>
      </c>
      <c r="AL43" s="84" t="s">
        <v>125</v>
      </c>
    </row>
    <row r="44" spans="19:39">
      <c r="Z44" s="1"/>
      <c r="AK44" s="138"/>
    </row>
    <row r="45" spans="19:39">
      <c r="Z45" s="1"/>
      <c r="AK45" s="138"/>
    </row>
    <row r="46" spans="19:39">
      <c r="AK46" s="138"/>
    </row>
    <row r="47" spans="19:39">
      <c r="AK47" s="138"/>
    </row>
    <row r="48" spans="19:39">
      <c r="AK48" s="138"/>
    </row>
    <row r="49" spans="37:37">
      <c r="AK49" s="138"/>
    </row>
    <row r="50" spans="37:37">
      <c r="AK50" s="138"/>
    </row>
    <row r="51" spans="37:37">
      <c r="AK51" s="138"/>
    </row>
    <row r="52" spans="37:37">
      <c r="AK52" s="138"/>
    </row>
    <row r="53" spans="37:37">
      <c r="AK53" s="138"/>
    </row>
    <row r="54" spans="37:37">
      <c r="AK54" s="138"/>
    </row>
    <row r="55" spans="37:37">
      <c r="AK55" s="138"/>
    </row>
    <row r="56" spans="37:37">
      <c r="AK56" s="138"/>
    </row>
    <row r="57" spans="37:37">
      <c r="AK57" s="138"/>
    </row>
    <row r="58" spans="37:37">
      <c r="AK58" s="138"/>
    </row>
  </sheetData>
  <mergeCells count="29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AB10:AI10"/>
    <mergeCell ref="AN10:AO11"/>
    <mergeCell ref="AP10:AU10"/>
    <mergeCell ref="AV10:AY10"/>
    <mergeCell ref="AZ10:BC10"/>
    <mergeCell ref="BD10:BE11"/>
    <mergeCell ref="AZ11:BA11"/>
    <mergeCell ref="BB11:BC11"/>
    <mergeCell ref="AP11:AQ11"/>
    <mergeCell ref="AR11:AS11"/>
    <mergeCell ref="AT11:AU11"/>
    <mergeCell ref="AV11:AW11"/>
    <mergeCell ref="AX11:AY11"/>
    <mergeCell ref="AL11:AL12"/>
    <mergeCell ref="Z11:Z12"/>
    <mergeCell ref="AA11:AA12"/>
    <mergeCell ref="AI11:AI12"/>
    <mergeCell ref="AJ11:AJ12"/>
    <mergeCell ref="AK11:AK12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00B050"/>
  </sheetPr>
  <dimension ref="A1:BG45"/>
  <sheetViews>
    <sheetView showGridLines="0" topLeftCell="Z7" zoomScale="85" zoomScaleNormal="85" workbookViewId="0">
      <pane xSplit="1" ySplit="15" topLeftCell="AA22" activePane="bottomRight" state="frozen"/>
      <selection activeCell="Z7" sqref="Z7"/>
      <selection pane="topRight" activeCell="AA7" sqref="AA7"/>
      <selection pane="bottomLeft" activeCell="Z22" sqref="Z22"/>
      <selection pane="bottomRight"/>
    </sheetView>
  </sheetViews>
  <sheetFormatPr defaultRowHeight="15" outlineLevelCol="1"/>
  <cols>
    <col min="1" max="1" width="20.7109375" hidden="1" customWidth="1"/>
    <col min="2" max="2" width="9.140625" hidden="1" customWidth="1"/>
    <col min="3" max="3" width="29.42578125" hidden="1" customWidth="1"/>
    <col min="4" max="4" width="9.140625" style="1" hidden="1" customWidth="1"/>
    <col min="5" max="5" width="10" style="1" hidden="1" customWidth="1"/>
    <col min="6" max="6" width="9.42578125" style="1" hidden="1" customWidth="1"/>
    <col min="7" max="7" width="9" style="1" hidden="1" customWidth="1"/>
    <col min="8" max="8" width="1.28515625" hidden="1" customWidth="1"/>
    <col min="9" max="9" width="5.85546875" style="1" hidden="1" customWidth="1"/>
    <col min="10" max="10" width="7.85546875" style="1" hidden="1" customWidth="1"/>
    <col min="11" max="11" width="8.28515625" style="2" hidden="1" customWidth="1"/>
    <col min="12" max="12" width="9.28515625" style="2" hidden="1" customWidth="1"/>
    <col min="13" max="13" width="8.42578125" style="3" hidden="1" customWidth="1"/>
    <col min="14" max="14" width="9.42578125" style="3" hidden="1" customWidth="1"/>
    <col min="15" max="15" width="8" style="3" hidden="1" customWidth="1"/>
    <col min="16" max="16" width="9.7109375" style="3" hidden="1" customWidth="1"/>
    <col min="17" max="17" width="9.140625" style="3" hidden="1" customWidth="1"/>
    <col min="18" max="18" width="7.140625" style="3" hidden="1" customWidth="1"/>
    <col min="19" max="19" width="7.42578125" hidden="1" customWidth="1"/>
    <col min="20" max="20" width="12.28515625" hidden="1" customWidth="1"/>
    <col min="21" max="21" width="12.140625" hidden="1" customWidth="1"/>
    <col min="22" max="22" width="11.140625" hidden="1" customWidth="1"/>
    <col min="23" max="23" width="41.85546875" hidden="1" customWidth="1"/>
    <col min="24" max="24" width="0" hidden="1" customWidth="1"/>
    <col min="25" max="25" width="7.42578125" style="4" customWidth="1"/>
    <col min="26" max="26" width="42.85546875" customWidth="1"/>
    <col min="27" max="27" width="11.85546875" customWidth="1"/>
    <col min="28" max="34" width="9.42578125" bestFit="1" customWidth="1"/>
    <col min="35" max="35" width="11.85546875" customWidth="1"/>
    <col min="36" max="36" width="11.85546875" style="5" customWidth="1"/>
    <col min="37" max="37" width="11.85546875" customWidth="1"/>
    <col min="38" max="38" width="91.42578125" style="84" bestFit="1" customWidth="1"/>
    <col min="39" max="39" width="0.85546875" customWidth="1"/>
    <col min="40" max="40" width="7.7109375" customWidth="1" outlineLevel="1"/>
    <col min="41" max="41" width="9.85546875" customWidth="1" outlineLevel="1"/>
    <col min="42" max="42" width="7.7109375" customWidth="1" outlineLevel="1"/>
    <col min="43" max="43" width="9.85546875" customWidth="1" outlineLevel="1"/>
    <col min="44" max="44" width="7.7109375" customWidth="1" outlineLevel="1"/>
    <col min="45" max="45" width="9.85546875" customWidth="1" outlineLevel="1"/>
    <col min="46" max="46" width="7.7109375" customWidth="1" outlineLevel="1"/>
    <col min="47" max="47" width="9.85546875" customWidth="1" outlineLevel="1"/>
    <col min="48" max="48" width="7.7109375" customWidth="1" outlineLevel="1"/>
    <col min="49" max="49" width="9.85546875" customWidth="1" outlineLevel="1"/>
    <col min="50" max="50" width="7.7109375" customWidth="1" outlineLevel="1"/>
    <col min="51" max="51" width="9.85546875" customWidth="1" outlineLevel="1"/>
    <col min="52" max="52" width="7.7109375" customWidth="1" outlineLevel="1"/>
    <col min="53" max="53" width="9.85546875" customWidth="1" outlineLevel="1"/>
    <col min="54" max="54" width="7.7109375" customWidth="1" outlineLevel="1"/>
    <col min="55" max="55" width="9.85546875" customWidth="1" outlineLevel="1"/>
    <col min="56" max="56" width="9" customWidth="1" outlineLevel="1"/>
    <col min="57" max="57" width="11" customWidth="1" outlineLevel="1"/>
    <col min="58" max="58" width="8.85546875" customWidth="1"/>
  </cols>
  <sheetData>
    <row r="1" spans="1:59" ht="15" hidden="1" customHeight="1">
      <c r="AA1" s="1"/>
      <c r="AB1" s="1"/>
      <c r="AM1" s="6"/>
    </row>
    <row r="2" spans="1:59" ht="26.25" hidden="1" customHeight="1">
      <c r="Z2" s="7" t="s">
        <v>0</v>
      </c>
      <c r="AA2" s="1"/>
      <c r="AB2" s="1"/>
      <c r="AC2" s="8"/>
      <c r="AD2" s="8"/>
      <c r="AE2" s="8"/>
      <c r="AF2" s="8"/>
      <c r="AG2" s="8"/>
      <c r="AH2" s="8"/>
      <c r="AM2" s="6"/>
    </row>
    <row r="3" spans="1:59" ht="15" hidden="1" customHeight="1">
      <c r="AC3" s="8"/>
      <c r="AD3" s="8"/>
      <c r="AE3" s="8"/>
      <c r="AF3" s="8"/>
      <c r="AG3" s="8"/>
      <c r="AH3" s="8"/>
      <c r="AM3" s="6"/>
    </row>
    <row r="4" spans="1:59" ht="18.75" hidden="1" customHeight="1">
      <c r="AA4" s="9" t="s">
        <v>1</v>
      </c>
      <c r="AC4" s="8"/>
      <c r="AD4" s="8"/>
      <c r="AE4" s="8"/>
      <c r="AF4" s="8"/>
      <c r="AG4" s="8"/>
      <c r="AH4" s="8"/>
      <c r="AM4" s="6"/>
    </row>
    <row r="5" spans="1:59" ht="15" hidden="1" customHeight="1">
      <c r="AC5" s="8"/>
      <c r="AD5" s="8"/>
      <c r="AE5" s="8"/>
      <c r="AF5" s="8"/>
      <c r="AG5" s="8"/>
      <c r="AH5" s="8"/>
      <c r="AM5" s="6"/>
    </row>
    <row r="6" spans="1:59" ht="15" hidden="1" customHeight="1">
      <c r="AC6" s="8"/>
      <c r="AD6" s="8"/>
      <c r="AE6" s="8"/>
      <c r="AF6" s="8"/>
      <c r="AG6" s="8"/>
      <c r="AH6" s="8"/>
      <c r="AM6" s="6"/>
    </row>
    <row r="7" spans="1:59" ht="15" customHeight="1">
      <c r="AC7" s="8"/>
      <c r="AD7" s="8"/>
      <c r="AE7" s="8"/>
      <c r="AF7" s="8"/>
      <c r="AG7" s="8"/>
      <c r="AH7" s="8"/>
      <c r="AM7" s="6"/>
    </row>
    <row r="8" spans="1:59" ht="21" customHeight="1">
      <c r="C8" s="10" t="s">
        <v>2</v>
      </c>
      <c r="D8" s="196" t="s">
        <v>3</v>
      </c>
      <c r="E8" s="197"/>
      <c r="F8" s="198"/>
      <c r="G8" s="199"/>
      <c r="Z8" s="11" t="s">
        <v>4</v>
      </c>
      <c r="AA8" s="12"/>
      <c r="AB8" s="12"/>
      <c r="AC8" s="6"/>
      <c r="AD8" s="6"/>
      <c r="AE8" s="6"/>
      <c r="AF8" s="6"/>
      <c r="AG8" s="6"/>
      <c r="AH8" s="6"/>
      <c r="AI8" s="6"/>
      <c r="AJ8" s="13"/>
      <c r="AK8" s="6"/>
      <c r="AL8" s="85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14"/>
      <c r="BG8" s="14"/>
    </row>
    <row r="9" spans="1:59" ht="21" customHeight="1">
      <c r="C9" s="15" t="s">
        <v>5</v>
      </c>
      <c r="D9" s="200"/>
      <c r="E9" s="201"/>
      <c r="F9" s="202"/>
      <c r="G9" s="203"/>
      <c r="Z9" s="16" t="s">
        <v>6</v>
      </c>
      <c r="AA9" s="6"/>
      <c r="AJ9" s="17"/>
      <c r="AK9" s="6"/>
      <c r="AL9" s="85"/>
      <c r="AM9" s="6"/>
      <c r="AN9" s="204" t="s">
        <v>7</v>
      </c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6"/>
      <c r="BF9" s="14"/>
      <c r="BG9" s="14"/>
    </row>
    <row r="10" spans="1:59" ht="22.5" customHeight="1">
      <c r="C10" s="207" t="s">
        <v>8</v>
      </c>
      <c r="D10" s="208" t="s">
        <v>9</v>
      </c>
      <c r="E10" s="209"/>
      <c r="F10" s="208" t="s">
        <v>10</v>
      </c>
      <c r="G10" s="209"/>
      <c r="I10" s="220" t="s">
        <v>11</v>
      </c>
      <c r="J10" s="221"/>
      <c r="K10" s="222"/>
      <c r="L10" s="208" t="s">
        <v>12</v>
      </c>
      <c r="M10" s="210"/>
      <c r="N10" s="209"/>
      <c r="O10" s="208" t="s">
        <v>13</v>
      </c>
      <c r="P10" s="210"/>
      <c r="Q10" s="223"/>
      <c r="R10" s="208" t="s">
        <v>14</v>
      </c>
      <c r="S10" s="209"/>
      <c r="T10" s="220" t="s">
        <v>15</v>
      </c>
      <c r="U10" s="224"/>
      <c r="V10" s="222"/>
      <c r="W10" s="18" t="s">
        <v>16</v>
      </c>
      <c r="Z10" s="19" t="s">
        <v>104</v>
      </c>
      <c r="AB10" s="217" t="s">
        <v>17</v>
      </c>
      <c r="AC10" s="218"/>
      <c r="AD10" s="218"/>
      <c r="AE10" s="218"/>
      <c r="AF10" s="218"/>
      <c r="AG10" s="218"/>
      <c r="AH10" s="218"/>
      <c r="AI10" s="219"/>
      <c r="AM10" s="6"/>
      <c r="AN10" s="182" t="s">
        <v>18</v>
      </c>
      <c r="AO10" s="183"/>
      <c r="AP10" s="186" t="s">
        <v>19</v>
      </c>
      <c r="AQ10" s="187"/>
      <c r="AR10" s="187"/>
      <c r="AS10" s="187"/>
      <c r="AT10" s="187"/>
      <c r="AU10" s="188"/>
      <c r="AV10" s="189" t="s">
        <v>20</v>
      </c>
      <c r="AW10" s="190"/>
      <c r="AX10" s="190"/>
      <c r="AY10" s="191"/>
      <c r="AZ10" s="186" t="s">
        <v>21</v>
      </c>
      <c r="BA10" s="187"/>
      <c r="BB10" s="187"/>
      <c r="BC10" s="188"/>
      <c r="BD10" s="213" t="s">
        <v>22</v>
      </c>
      <c r="BE10" s="214"/>
      <c r="BF10" s="14"/>
      <c r="BG10" s="14"/>
    </row>
    <row r="11" spans="1:59" ht="25.5" customHeight="1">
      <c r="C11" s="207"/>
      <c r="D11" s="20" t="s">
        <v>23</v>
      </c>
      <c r="E11" s="20" t="s">
        <v>24</v>
      </c>
      <c r="F11" s="20" t="s">
        <v>23</v>
      </c>
      <c r="G11" s="20" t="s">
        <v>24</v>
      </c>
      <c r="I11" s="20" t="s">
        <v>25</v>
      </c>
      <c r="J11" s="20" t="s">
        <v>26</v>
      </c>
      <c r="K11" s="20" t="s">
        <v>13</v>
      </c>
      <c r="L11" s="20" t="s">
        <v>25</v>
      </c>
      <c r="M11" s="20" t="s">
        <v>26</v>
      </c>
      <c r="N11" s="20" t="s">
        <v>13</v>
      </c>
      <c r="O11" s="20" t="s">
        <v>25</v>
      </c>
      <c r="P11" s="20" t="s">
        <v>26</v>
      </c>
      <c r="Q11" s="20" t="s">
        <v>13</v>
      </c>
      <c r="R11" s="20" t="s">
        <v>23</v>
      </c>
      <c r="S11" s="20" t="s">
        <v>24</v>
      </c>
      <c r="T11" s="20" t="s">
        <v>23</v>
      </c>
      <c r="U11" s="20" t="s">
        <v>24</v>
      </c>
      <c r="V11" s="21"/>
      <c r="W11" s="21"/>
      <c r="Z11" s="180" t="s">
        <v>27</v>
      </c>
      <c r="AA11" s="180" t="s">
        <v>28</v>
      </c>
      <c r="AB11" s="22">
        <v>42275</v>
      </c>
      <c r="AC11" s="22">
        <f t="shared" ref="AC11:AH11" si="0">AB11+1</f>
        <v>42276</v>
      </c>
      <c r="AD11" s="22">
        <f t="shared" si="0"/>
        <v>42277</v>
      </c>
      <c r="AE11" s="22">
        <f t="shared" si="0"/>
        <v>42278</v>
      </c>
      <c r="AF11" s="22">
        <f t="shared" si="0"/>
        <v>42279</v>
      </c>
      <c r="AG11" s="22">
        <f t="shared" si="0"/>
        <v>42280</v>
      </c>
      <c r="AH11" s="22">
        <f t="shared" si="0"/>
        <v>42281</v>
      </c>
      <c r="AI11" s="180" t="s">
        <v>13</v>
      </c>
      <c r="AJ11" s="180" t="s">
        <v>11</v>
      </c>
      <c r="AK11" s="180" t="s">
        <v>29</v>
      </c>
      <c r="AL11" s="180" t="s">
        <v>16</v>
      </c>
      <c r="AM11" s="6"/>
      <c r="AN11" s="184"/>
      <c r="AO11" s="185"/>
      <c r="AP11" s="194" t="s">
        <v>30</v>
      </c>
      <c r="AQ11" s="195"/>
      <c r="AR11" s="194" t="s">
        <v>31</v>
      </c>
      <c r="AS11" s="195"/>
      <c r="AT11" s="194" t="s">
        <v>32</v>
      </c>
      <c r="AU11" s="195"/>
      <c r="AV11" s="192" t="s">
        <v>33</v>
      </c>
      <c r="AW11" s="193"/>
      <c r="AX11" s="192" t="s">
        <v>34</v>
      </c>
      <c r="AY11" s="193"/>
      <c r="AZ11" s="194" t="s">
        <v>35</v>
      </c>
      <c r="BA11" s="195"/>
      <c r="BB11" s="194" t="s">
        <v>36</v>
      </c>
      <c r="BC11" s="195"/>
      <c r="BD11" s="215"/>
      <c r="BE11" s="216"/>
      <c r="BF11" s="14"/>
      <c r="BG11" s="14"/>
    </row>
    <row r="12" spans="1:59" ht="36" customHeight="1">
      <c r="A12" s="23"/>
      <c r="B12" s="23"/>
      <c r="C12" s="82"/>
      <c r="D12" s="20"/>
      <c r="E12" s="20"/>
      <c r="F12" s="20"/>
      <c r="G12" s="20"/>
      <c r="H12" s="23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10"/>
      <c r="W12" s="10"/>
      <c r="Z12" s="181"/>
      <c r="AA12" s="181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81"/>
      <c r="AJ12" s="181"/>
      <c r="AK12" s="181"/>
      <c r="AL12" s="181"/>
      <c r="AM12" s="6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4"/>
      <c r="BG12" s="14"/>
    </row>
    <row r="13" spans="1:59" ht="18.75" hidden="1" customHeight="1">
      <c r="A13" t="s">
        <v>47</v>
      </c>
      <c r="B13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2" si="2">SUM(I13:J13)</f>
        <v>842</v>
      </c>
      <c r="L13" s="29">
        <v>3998</v>
      </c>
      <c r="M13" s="29">
        <f>18440+5960</f>
        <v>24400</v>
      </c>
      <c r="N13" s="29">
        <f t="shared" ref="N13:N22" si="3">SUM(L13:M13)</f>
        <v>28398</v>
      </c>
      <c r="O13" s="29">
        <f>I13+L13</f>
        <v>4000</v>
      </c>
      <c r="P13" s="29">
        <f>J13+M13</f>
        <v>25240</v>
      </c>
      <c r="Q13" s="29">
        <f t="shared" ref="Q13:Q22" si="4">SUM(O13:P13)</f>
        <v>29240</v>
      </c>
      <c r="R13" s="30">
        <f t="shared" ref="R13:R23" si="5">Q13/F13</f>
        <v>0.69619047619047614</v>
      </c>
      <c r="S13" s="31">
        <f t="shared" ref="S13:S23" si="6">P13/G13</f>
        <v>0.80126984126984124</v>
      </c>
      <c r="T13" s="27">
        <f t="shared" ref="T13:T23" si="7">Q13/D13</f>
        <v>4.8733333333333331</v>
      </c>
      <c r="U13" s="27">
        <f t="shared" ref="U13:U23" si="8">P13/E13</f>
        <v>5.608888888888889</v>
      </c>
      <c r="V13" s="27">
        <f t="shared" ref="V13:V23" si="9">IF(T13&gt;U13,T13,U13)</f>
        <v>5.608888888888889</v>
      </c>
      <c r="W13" s="27"/>
      <c r="Z13" s="32" t="s">
        <v>50</v>
      </c>
      <c r="AA13" s="33">
        <f t="shared" ref="AA13:AJ13" si="10">SUM(AA14:AA18)</f>
        <v>0</v>
      </c>
      <c r="AB13" s="33">
        <f t="shared" si="10"/>
        <v>0</v>
      </c>
      <c r="AC13" s="33">
        <f t="shared" si="10"/>
        <v>0</v>
      </c>
      <c r="AD13" s="33">
        <f t="shared" si="10"/>
        <v>0</v>
      </c>
      <c r="AE13" s="33">
        <f t="shared" si="10"/>
        <v>0</v>
      </c>
      <c r="AF13" s="33">
        <f t="shared" si="10"/>
        <v>0</v>
      </c>
      <c r="AG13" s="33">
        <f t="shared" si="10"/>
        <v>0</v>
      </c>
      <c r="AH13" s="33">
        <f t="shared" si="10"/>
        <v>0</v>
      </c>
      <c r="AI13" s="33">
        <f t="shared" si="10"/>
        <v>0</v>
      </c>
      <c r="AJ13" s="33">
        <f t="shared" si="10"/>
        <v>0</v>
      </c>
      <c r="AK13" s="34">
        <f t="shared" ref="AK13:AK24" si="11">IFERROR(AI13/AA13,0)</f>
        <v>0</v>
      </c>
      <c r="AL13" s="86"/>
      <c r="AM13" s="6"/>
      <c r="AN13" s="36">
        <f t="shared" ref="AN13:BE13" si="12">SUM(AN14:AN18)</f>
        <v>0</v>
      </c>
      <c r="AO13" s="37">
        <f t="shared" si="12"/>
        <v>0</v>
      </c>
      <c r="AP13" s="36">
        <f t="shared" si="12"/>
        <v>0</v>
      </c>
      <c r="AQ13" s="37">
        <f t="shared" si="12"/>
        <v>0</v>
      </c>
      <c r="AR13" s="36">
        <f t="shared" si="12"/>
        <v>0</v>
      </c>
      <c r="AS13" s="37">
        <f t="shared" si="12"/>
        <v>0</v>
      </c>
      <c r="AT13" s="36">
        <f t="shared" si="12"/>
        <v>0</v>
      </c>
      <c r="AU13" s="37">
        <f t="shared" si="12"/>
        <v>0</v>
      </c>
      <c r="AV13" s="36">
        <f t="shared" si="12"/>
        <v>0</v>
      </c>
      <c r="AW13" s="37">
        <f t="shared" si="12"/>
        <v>0</v>
      </c>
      <c r="AX13" s="36">
        <f t="shared" si="12"/>
        <v>0</v>
      </c>
      <c r="AY13" s="37">
        <f t="shared" si="12"/>
        <v>0</v>
      </c>
      <c r="AZ13" s="36">
        <f t="shared" si="12"/>
        <v>0</v>
      </c>
      <c r="BA13" s="37">
        <f t="shared" si="12"/>
        <v>0</v>
      </c>
      <c r="BB13" s="36">
        <f t="shared" si="12"/>
        <v>0</v>
      </c>
      <c r="BC13" s="37">
        <f t="shared" si="12"/>
        <v>0</v>
      </c>
      <c r="BD13" s="36">
        <f t="shared" si="12"/>
        <v>0</v>
      </c>
      <c r="BE13" s="37">
        <f t="shared" si="12"/>
        <v>0</v>
      </c>
      <c r="BF13" s="14"/>
    </row>
    <row r="14" spans="1:59" ht="18.75" hidden="1" customHeight="1">
      <c r="A14" t="s">
        <v>51</v>
      </c>
      <c r="B14" t="s">
        <v>52</v>
      </c>
      <c r="C14" s="38" t="s">
        <v>53</v>
      </c>
      <c r="D14" s="39">
        <v>3000</v>
      </c>
      <c r="E14" s="39">
        <v>2900</v>
      </c>
      <c r="F14" s="39">
        <f t="shared" si="1"/>
        <v>21000</v>
      </c>
      <c r="G14" s="39">
        <f t="shared" si="1"/>
        <v>20300</v>
      </c>
      <c r="I14" s="39">
        <v>989</v>
      </c>
      <c r="J14" s="39">
        <f>2336+1638</f>
        <v>3974</v>
      </c>
      <c r="K14" s="40">
        <f t="shared" si="2"/>
        <v>4963</v>
      </c>
      <c r="L14" s="40">
        <v>-629</v>
      </c>
      <c r="M14" s="40">
        <f>5484+7702</f>
        <v>13186</v>
      </c>
      <c r="N14" s="40">
        <f t="shared" si="3"/>
        <v>12557</v>
      </c>
      <c r="O14" s="29">
        <f>I14+L14</f>
        <v>360</v>
      </c>
      <c r="P14" s="29">
        <f t="shared" ref="O14:P18" si="13">J14+M14</f>
        <v>17160</v>
      </c>
      <c r="Q14" s="40">
        <f t="shared" si="4"/>
        <v>17520</v>
      </c>
      <c r="R14" s="41">
        <f t="shared" si="5"/>
        <v>0.8342857142857143</v>
      </c>
      <c r="S14" s="42">
        <f t="shared" si="6"/>
        <v>0.84532019704433492</v>
      </c>
      <c r="T14" s="39">
        <f t="shared" si="7"/>
        <v>5.84</v>
      </c>
      <c r="U14" s="39">
        <f t="shared" si="8"/>
        <v>5.9172413793103447</v>
      </c>
      <c r="V14" s="39">
        <f t="shared" si="9"/>
        <v>5.9172413793103447</v>
      </c>
      <c r="W14" s="39"/>
      <c r="Y14" s="4" t="s">
        <v>48</v>
      </c>
      <c r="Z14" s="43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>SUM(AB14:AH14)</f>
        <v>0</v>
      </c>
      <c r="AJ14" s="44">
        <f>AI14-AA14</f>
        <v>0</v>
      </c>
      <c r="AK14" s="45">
        <f t="shared" si="11"/>
        <v>0</v>
      </c>
      <c r="AL14" s="87"/>
      <c r="AM14" s="6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8" si="14">+AN14+AP14+AR14+AT14+AV14+AX14+AZ14+BB14</f>
        <v>0</v>
      </c>
      <c r="BE14" s="47">
        <f t="shared" si="14"/>
        <v>0</v>
      </c>
      <c r="BF14" s="14"/>
    </row>
    <row r="15" spans="1:59" ht="18.75" hidden="1" customHeight="1">
      <c r="A15" t="s">
        <v>54</v>
      </c>
      <c r="B15" t="s">
        <v>55</v>
      </c>
      <c r="C15" s="38" t="s">
        <v>53</v>
      </c>
      <c r="D15" s="39">
        <v>3001</v>
      </c>
      <c r="E15" s="39">
        <v>2901</v>
      </c>
      <c r="F15" s="39">
        <f t="shared" si="1"/>
        <v>21007</v>
      </c>
      <c r="G15" s="39">
        <f t="shared" si="1"/>
        <v>20307</v>
      </c>
      <c r="I15" s="39">
        <v>990</v>
      </c>
      <c r="J15" s="39">
        <f>2336+1638</f>
        <v>3974</v>
      </c>
      <c r="K15" s="40">
        <f>SUM(I15:J15)</f>
        <v>4964</v>
      </c>
      <c r="L15" s="40">
        <v>-628</v>
      </c>
      <c r="M15" s="40">
        <f>5484+7702</f>
        <v>13186</v>
      </c>
      <c r="N15" s="40">
        <f t="shared" si="3"/>
        <v>12558</v>
      </c>
      <c r="O15" s="29">
        <f>I15+L15</f>
        <v>362</v>
      </c>
      <c r="P15" s="29">
        <f t="shared" si="13"/>
        <v>17160</v>
      </c>
      <c r="Q15" s="40">
        <f t="shared" si="4"/>
        <v>17522</v>
      </c>
      <c r="R15" s="41">
        <f t="shared" si="5"/>
        <v>0.83410291807492742</v>
      </c>
      <c r="S15" s="42">
        <f t="shared" si="6"/>
        <v>0.8450288078002659</v>
      </c>
      <c r="T15" s="39">
        <f t="shared" si="7"/>
        <v>5.8387204265244916</v>
      </c>
      <c r="U15" s="39">
        <f t="shared" si="8"/>
        <v>5.9152016546018613</v>
      </c>
      <c r="V15" s="39">
        <f t="shared" si="9"/>
        <v>5.9152016546018613</v>
      </c>
      <c r="W15" s="39"/>
      <c r="Y15" s="4" t="s">
        <v>52</v>
      </c>
      <c r="Z15" s="48" t="s">
        <v>53</v>
      </c>
      <c r="AA15" s="49"/>
      <c r="AB15" s="49"/>
      <c r="AC15" s="49"/>
      <c r="AD15" s="49"/>
      <c r="AE15" s="49"/>
      <c r="AF15" s="49"/>
      <c r="AG15" s="49"/>
      <c r="AH15" s="49"/>
      <c r="AI15" s="49">
        <f>SUM(AB15:AH15)</f>
        <v>0</v>
      </c>
      <c r="AJ15" s="49">
        <f>AI15-AA15</f>
        <v>0</v>
      </c>
      <c r="AK15" s="50">
        <f t="shared" si="11"/>
        <v>0</v>
      </c>
      <c r="AL15" s="88"/>
      <c r="AM15" s="6"/>
      <c r="AN15" s="52"/>
      <c r="AO15" s="53"/>
      <c r="AP15" s="52"/>
      <c r="AQ15" s="53"/>
      <c r="AR15" s="52"/>
      <c r="AS15" s="53"/>
      <c r="AT15" s="52"/>
      <c r="AU15" s="53"/>
      <c r="AV15" s="52"/>
      <c r="AW15" s="53"/>
      <c r="AX15" s="52"/>
      <c r="AY15" s="53"/>
      <c r="AZ15" s="52"/>
      <c r="BA15" s="53"/>
      <c r="BB15" s="52"/>
      <c r="BC15" s="53"/>
      <c r="BD15" s="52">
        <f t="shared" si="14"/>
        <v>0</v>
      </c>
      <c r="BE15" s="53">
        <f t="shared" si="14"/>
        <v>0</v>
      </c>
      <c r="BF15" s="14"/>
    </row>
    <row r="16" spans="1:59" ht="18.75" hidden="1" customHeight="1">
      <c r="A16" s="3" t="s">
        <v>56</v>
      </c>
      <c r="B16" s="3" t="s">
        <v>57</v>
      </c>
      <c r="C16" s="54" t="s">
        <v>58</v>
      </c>
      <c r="D16" s="40">
        <v>4600</v>
      </c>
      <c r="E16" s="40">
        <v>4000</v>
      </c>
      <c r="F16" s="40">
        <f t="shared" si="1"/>
        <v>32200</v>
      </c>
      <c r="G16" s="40">
        <f t="shared" si="1"/>
        <v>28000</v>
      </c>
      <c r="H16" s="55"/>
      <c r="I16" s="56"/>
      <c r="J16" s="56"/>
      <c r="K16" s="40">
        <f t="shared" si="2"/>
        <v>0</v>
      </c>
      <c r="L16" s="57">
        <v>1080</v>
      </c>
      <c r="M16" s="57">
        <v>24960</v>
      </c>
      <c r="N16" s="40">
        <f t="shared" si="3"/>
        <v>26040</v>
      </c>
      <c r="O16" s="29">
        <f t="shared" si="13"/>
        <v>1080</v>
      </c>
      <c r="P16" s="29">
        <f t="shared" si="13"/>
        <v>24960</v>
      </c>
      <c r="Q16" s="40">
        <f t="shared" si="4"/>
        <v>26040</v>
      </c>
      <c r="R16" s="41">
        <f t="shared" si="5"/>
        <v>0.80869565217391304</v>
      </c>
      <c r="S16" s="41">
        <f t="shared" si="6"/>
        <v>0.89142857142857146</v>
      </c>
      <c r="T16" s="40">
        <f t="shared" si="7"/>
        <v>5.660869565217391</v>
      </c>
      <c r="U16" s="58">
        <f t="shared" si="8"/>
        <v>6.24</v>
      </c>
      <c r="V16" s="58">
        <f t="shared" si="9"/>
        <v>6.24</v>
      </c>
      <c r="W16" s="59"/>
      <c r="Y16" s="4" t="s">
        <v>55</v>
      </c>
      <c r="Z16" s="43" t="s">
        <v>59</v>
      </c>
      <c r="AA16" s="44"/>
      <c r="AB16" s="44"/>
      <c r="AC16" s="44"/>
      <c r="AD16" s="44"/>
      <c r="AE16" s="44"/>
      <c r="AF16" s="44"/>
      <c r="AG16" s="44"/>
      <c r="AH16" s="44"/>
      <c r="AI16" s="44">
        <f>SUM(AB16:AH16)</f>
        <v>0</v>
      </c>
      <c r="AJ16" s="44">
        <f>AI16-AA16</f>
        <v>0</v>
      </c>
      <c r="AK16" s="45">
        <f t="shared" si="11"/>
        <v>0</v>
      </c>
      <c r="AL16" s="87"/>
      <c r="AM16" s="6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4"/>
        <v>0</v>
      </c>
      <c r="BE16" s="47">
        <f t="shared" si="14"/>
        <v>0</v>
      </c>
      <c r="BF16" s="14"/>
    </row>
    <row r="17" spans="1:58" ht="18.75" hidden="1" customHeight="1">
      <c r="A17" s="3" t="s">
        <v>60</v>
      </c>
      <c r="B17" s="3" t="s">
        <v>61</v>
      </c>
      <c r="C17" s="60" t="s">
        <v>62</v>
      </c>
      <c r="D17" s="40">
        <v>3500</v>
      </c>
      <c r="E17" s="40">
        <v>1500</v>
      </c>
      <c r="F17" s="40">
        <f t="shared" si="1"/>
        <v>24500</v>
      </c>
      <c r="G17" s="40">
        <f t="shared" si="1"/>
        <v>10500</v>
      </c>
      <c r="H17" s="3"/>
      <c r="I17" s="40"/>
      <c r="J17" s="40"/>
      <c r="K17" s="40">
        <f t="shared" si="2"/>
        <v>0</v>
      </c>
      <c r="L17" s="40">
        <v>15060</v>
      </c>
      <c r="M17" s="40">
        <v>6640</v>
      </c>
      <c r="N17" s="40">
        <f t="shared" si="3"/>
        <v>21700</v>
      </c>
      <c r="O17" s="29">
        <f t="shared" si="13"/>
        <v>15060</v>
      </c>
      <c r="P17" s="29">
        <f t="shared" si="13"/>
        <v>6640</v>
      </c>
      <c r="Q17" s="40">
        <f t="shared" si="4"/>
        <v>21700</v>
      </c>
      <c r="R17" s="41">
        <f t="shared" si="5"/>
        <v>0.88571428571428568</v>
      </c>
      <c r="S17" s="41">
        <f t="shared" si="6"/>
        <v>0.63238095238095238</v>
      </c>
      <c r="T17" s="40">
        <f t="shared" si="7"/>
        <v>6.2</v>
      </c>
      <c r="U17" s="40">
        <f t="shared" si="8"/>
        <v>4.4266666666666667</v>
      </c>
      <c r="V17" s="40">
        <f t="shared" si="9"/>
        <v>6.2</v>
      </c>
      <c r="W17" s="40"/>
      <c r="Y17" s="4" t="s">
        <v>57</v>
      </c>
      <c r="Z17" s="48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>SUM(AB17:AH17)</f>
        <v>0</v>
      </c>
      <c r="AJ17" s="49">
        <f>AI17-AA17</f>
        <v>0</v>
      </c>
      <c r="AK17" s="50">
        <f t="shared" si="11"/>
        <v>0</v>
      </c>
      <c r="AL17" s="88"/>
      <c r="AM17" s="6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4"/>
        <v>0</v>
      </c>
      <c r="BE17" s="53">
        <f t="shared" si="14"/>
        <v>0</v>
      </c>
      <c r="BF17" s="14"/>
    </row>
    <row r="18" spans="1:58" ht="18.75" hidden="1" customHeight="1">
      <c r="A18" s="55" t="s">
        <v>63</v>
      </c>
      <c r="B18" s="3"/>
      <c r="C18" s="61" t="s">
        <v>63</v>
      </c>
      <c r="D18" s="62">
        <f>SUM(D13:D17)</f>
        <v>20101</v>
      </c>
      <c r="E18" s="62">
        <f>SUM(E13:E17)</f>
        <v>15801</v>
      </c>
      <c r="F18" s="62">
        <f>SUM(F13:F17)</f>
        <v>140707</v>
      </c>
      <c r="G18" s="62">
        <f>SUM(G13:G17)</f>
        <v>110607</v>
      </c>
      <c r="H18" s="3"/>
      <c r="I18" s="63">
        <f>SUM(I13:I17)</f>
        <v>1981</v>
      </c>
      <c r="J18" s="63">
        <f>SUM(J13:J17)</f>
        <v>8788</v>
      </c>
      <c r="K18" s="63">
        <f t="shared" si="2"/>
        <v>10769</v>
      </c>
      <c r="L18" s="63">
        <f>SUM(L13:L17)</f>
        <v>18881</v>
      </c>
      <c r="M18" s="63">
        <f>SUM(M13:M17)</f>
        <v>82372</v>
      </c>
      <c r="N18" s="63">
        <f t="shared" si="3"/>
        <v>101253</v>
      </c>
      <c r="O18" s="63">
        <f t="shared" si="13"/>
        <v>20862</v>
      </c>
      <c r="P18" s="63">
        <f t="shared" si="13"/>
        <v>91160</v>
      </c>
      <c r="Q18" s="63">
        <f t="shared" si="4"/>
        <v>112022</v>
      </c>
      <c r="R18" s="64">
        <f t="shared" si="5"/>
        <v>0.79613665276070134</v>
      </c>
      <c r="S18" s="64">
        <f t="shared" si="6"/>
        <v>0.82417930149086405</v>
      </c>
      <c r="T18" s="63">
        <f t="shared" si="7"/>
        <v>5.5729565693249095</v>
      </c>
      <c r="U18" s="63">
        <f t="shared" si="8"/>
        <v>5.7692551104360481</v>
      </c>
      <c r="V18" s="63">
        <f t="shared" si="9"/>
        <v>5.7692551104360481</v>
      </c>
      <c r="W18" s="63"/>
      <c r="Y18" s="4" t="s">
        <v>61</v>
      </c>
      <c r="Z18" s="43" t="s">
        <v>62</v>
      </c>
      <c r="AA18" s="44"/>
      <c r="AB18" s="44"/>
      <c r="AC18" s="44"/>
      <c r="AD18" s="44"/>
      <c r="AE18" s="44"/>
      <c r="AF18" s="44"/>
      <c r="AG18" s="44"/>
      <c r="AH18" s="44"/>
      <c r="AI18" s="44">
        <f>SUM(AB18:AH18)</f>
        <v>0</v>
      </c>
      <c r="AJ18" s="44">
        <f>AI18-AA18</f>
        <v>0</v>
      </c>
      <c r="AK18" s="45">
        <f t="shared" si="11"/>
        <v>0</v>
      </c>
      <c r="AL18" s="87"/>
      <c r="AM18" s="6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4"/>
        <v>0</v>
      </c>
      <c r="BE18" s="47">
        <f t="shared" si="14"/>
        <v>0</v>
      </c>
      <c r="BF18" s="14"/>
    </row>
    <row r="19" spans="1:58" ht="18.75" hidden="1" customHeight="1">
      <c r="A19" t="s">
        <v>64</v>
      </c>
      <c r="B19" t="s">
        <v>65</v>
      </c>
      <c r="C19" s="26" t="s">
        <v>66</v>
      </c>
      <c r="D19" s="27">
        <v>9000</v>
      </c>
      <c r="E19" s="27">
        <v>8500</v>
      </c>
      <c r="F19" s="27">
        <f t="shared" ref="F19:G22" si="15">D19*7</f>
        <v>63000</v>
      </c>
      <c r="G19" s="27">
        <f t="shared" si="15"/>
        <v>59500</v>
      </c>
      <c r="H19" s="28"/>
      <c r="I19" s="27">
        <v>0</v>
      </c>
      <c r="J19" s="27">
        <f>601+203</f>
        <v>804</v>
      </c>
      <c r="K19" s="29">
        <f t="shared" si="2"/>
        <v>804</v>
      </c>
      <c r="L19" s="29">
        <v>4280</v>
      </c>
      <c r="M19" s="29">
        <f>25639+16677</f>
        <v>42316</v>
      </c>
      <c r="N19" s="29">
        <f t="shared" si="3"/>
        <v>46596</v>
      </c>
      <c r="O19" s="29">
        <f>I19+L19</f>
        <v>4280</v>
      </c>
      <c r="P19" s="29">
        <f>J19+M19</f>
        <v>43120</v>
      </c>
      <c r="Q19" s="29">
        <f t="shared" si="4"/>
        <v>47400</v>
      </c>
      <c r="R19" s="30">
        <f t="shared" si="5"/>
        <v>0.75238095238095237</v>
      </c>
      <c r="S19" s="31">
        <f t="shared" si="6"/>
        <v>0.7247058823529412</v>
      </c>
      <c r="T19" s="27">
        <f t="shared" si="7"/>
        <v>5.2666666666666666</v>
      </c>
      <c r="U19" s="27">
        <f t="shared" si="8"/>
        <v>5.0729411764705885</v>
      </c>
      <c r="V19" s="27">
        <f t="shared" si="9"/>
        <v>5.2666666666666666</v>
      </c>
      <c r="W19" s="65" t="s">
        <v>67</v>
      </c>
      <c r="Y19" s="66"/>
      <c r="Z19" s="32" t="s">
        <v>68</v>
      </c>
      <c r="AA19" s="33">
        <f t="shared" ref="AA19:AJ19" si="16">SUM(AA20:AA23)</f>
        <v>27418</v>
      </c>
      <c r="AB19" s="33">
        <f t="shared" si="16"/>
        <v>7389</v>
      </c>
      <c r="AC19" s="33">
        <f t="shared" si="16"/>
        <v>8432</v>
      </c>
      <c r="AD19" s="33">
        <f t="shared" si="16"/>
        <v>8278</v>
      </c>
      <c r="AE19" s="33">
        <f t="shared" si="16"/>
        <v>6798</v>
      </c>
      <c r="AF19" s="33">
        <f t="shared" si="16"/>
        <v>7652</v>
      </c>
      <c r="AG19" s="33">
        <f t="shared" si="16"/>
        <v>8107</v>
      </c>
      <c r="AH19" s="33">
        <f t="shared" si="16"/>
        <v>2357</v>
      </c>
      <c r="AI19" s="33">
        <f t="shared" si="16"/>
        <v>49013</v>
      </c>
      <c r="AJ19" s="33">
        <f t="shared" si="16"/>
        <v>21595</v>
      </c>
      <c r="AK19" s="34">
        <f t="shared" si="11"/>
        <v>1.7876212706980816</v>
      </c>
      <c r="AL19" s="86"/>
      <c r="AM19" s="6"/>
      <c r="AN19" s="36">
        <f t="shared" ref="AN19:BE19" si="17">SUM(AN20:AN23)</f>
        <v>0</v>
      </c>
      <c r="AO19" s="37">
        <f t="shared" si="17"/>
        <v>0</v>
      </c>
      <c r="AP19" s="36">
        <f t="shared" si="17"/>
        <v>0</v>
      </c>
      <c r="AQ19" s="37">
        <f t="shared" si="17"/>
        <v>0</v>
      </c>
      <c r="AR19" s="36">
        <f t="shared" si="17"/>
        <v>13.5</v>
      </c>
      <c r="AS19" s="37">
        <f t="shared" si="17"/>
        <v>5074</v>
      </c>
      <c r="AT19" s="36">
        <f t="shared" si="17"/>
        <v>0</v>
      </c>
      <c r="AU19" s="37">
        <f t="shared" si="17"/>
        <v>0</v>
      </c>
      <c r="AV19" s="36">
        <f t="shared" si="17"/>
        <v>0</v>
      </c>
      <c r="AW19" s="37">
        <f t="shared" si="17"/>
        <v>0</v>
      </c>
      <c r="AX19" s="36">
        <f t="shared" si="17"/>
        <v>0</v>
      </c>
      <c r="AY19" s="37">
        <f t="shared" si="17"/>
        <v>0</v>
      </c>
      <c r="AZ19" s="36">
        <f t="shared" si="17"/>
        <v>0</v>
      </c>
      <c r="BA19" s="37">
        <f t="shared" si="17"/>
        <v>0</v>
      </c>
      <c r="BB19" s="36">
        <f t="shared" si="17"/>
        <v>0</v>
      </c>
      <c r="BC19" s="37">
        <f t="shared" si="17"/>
        <v>0</v>
      </c>
      <c r="BD19" s="36">
        <f t="shared" si="17"/>
        <v>13.5</v>
      </c>
      <c r="BE19" s="37">
        <f t="shared" si="17"/>
        <v>5074</v>
      </c>
      <c r="BF19" s="14"/>
    </row>
    <row r="20" spans="1:58" ht="18.75" hidden="1" customHeight="1">
      <c r="C20" s="26"/>
      <c r="D20" s="27"/>
      <c r="E20" s="27"/>
      <c r="F20" s="27"/>
      <c r="G20" s="27"/>
      <c r="H20" s="28"/>
      <c r="I20" s="27"/>
      <c r="J20" s="27"/>
      <c r="K20" s="29"/>
      <c r="L20" s="29"/>
      <c r="M20" s="29"/>
      <c r="N20" s="29"/>
      <c r="O20" s="29"/>
      <c r="P20" s="29"/>
      <c r="Q20" s="29"/>
      <c r="R20" s="30"/>
      <c r="S20" s="31"/>
      <c r="T20" s="27"/>
      <c r="U20" s="27"/>
      <c r="V20" s="27"/>
      <c r="W20" s="65"/>
      <c r="Y20" s="4" t="s">
        <v>65</v>
      </c>
      <c r="Z20" s="43" t="s">
        <v>69</v>
      </c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5">
        <f t="shared" si="11"/>
        <v>0</v>
      </c>
      <c r="AL20" s="87"/>
      <c r="AM20" s="6"/>
      <c r="AN20" s="46"/>
      <c r="AO20" s="47"/>
      <c r="AP20" s="46"/>
      <c r="AQ20" s="47"/>
      <c r="AR20" s="46"/>
      <c r="AS20" s="47"/>
      <c r="AT20" s="46"/>
      <c r="AU20" s="47"/>
      <c r="AV20" s="46"/>
      <c r="AW20" s="47"/>
      <c r="AX20" s="46"/>
      <c r="AY20" s="47"/>
      <c r="AZ20" s="46"/>
      <c r="BA20" s="47"/>
      <c r="BB20" s="46"/>
      <c r="BC20" s="47"/>
      <c r="BD20" s="46">
        <f t="shared" ref="BD20:BE23" si="18">+AN20+AP20+AR20+AT20+AV20+AX20+AZ20+BB20</f>
        <v>0</v>
      </c>
      <c r="BE20" s="47">
        <f t="shared" si="18"/>
        <v>0</v>
      </c>
      <c r="BF20" s="67"/>
    </row>
    <row r="21" spans="1:58" ht="21" hidden="1" customHeight="1">
      <c r="A21" s="68" t="s">
        <v>70</v>
      </c>
      <c r="B21" s="68" t="s">
        <v>71</v>
      </c>
      <c r="C21" s="69" t="s">
        <v>72</v>
      </c>
      <c r="D21" s="70">
        <v>9000</v>
      </c>
      <c r="E21" s="70">
        <v>7000</v>
      </c>
      <c r="F21" s="70">
        <f t="shared" si="15"/>
        <v>63000</v>
      </c>
      <c r="G21" s="70">
        <f t="shared" si="15"/>
        <v>49000</v>
      </c>
      <c r="H21" s="71"/>
      <c r="I21" s="70">
        <v>800</v>
      </c>
      <c r="J21" s="70">
        <f>4458+1254</f>
        <v>5712</v>
      </c>
      <c r="K21" s="72">
        <f t="shared" si="2"/>
        <v>6512</v>
      </c>
      <c r="L21" s="72">
        <v>6280</v>
      </c>
      <c r="M21" s="72">
        <f>24342+12546</f>
        <v>36888</v>
      </c>
      <c r="N21" s="72">
        <f t="shared" si="3"/>
        <v>43168</v>
      </c>
      <c r="O21" s="29">
        <f>I21+L21</f>
        <v>7080</v>
      </c>
      <c r="P21" s="29">
        <f>J21+M21</f>
        <v>42600</v>
      </c>
      <c r="Q21" s="72">
        <f t="shared" si="4"/>
        <v>49680</v>
      </c>
      <c r="R21" s="73">
        <f t="shared" si="5"/>
        <v>0.78857142857142859</v>
      </c>
      <c r="S21" s="74">
        <f t="shared" si="6"/>
        <v>0.8693877551020408</v>
      </c>
      <c r="T21" s="70">
        <f t="shared" si="7"/>
        <v>5.52</v>
      </c>
      <c r="U21" s="70">
        <f t="shared" si="8"/>
        <v>6.0857142857142854</v>
      </c>
      <c r="V21" s="70">
        <f t="shared" si="9"/>
        <v>6.0857142857142854</v>
      </c>
      <c r="W21" s="75" t="s">
        <v>73</v>
      </c>
      <c r="Y21" s="4" t="s">
        <v>74</v>
      </c>
      <c r="Z21" s="48" t="s">
        <v>75</v>
      </c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50">
        <f t="shared" si="11"/>
        <v>0</v>
      </c>
      <c r="AL21" s="89"/>
      <c r="AM21" s="6"/>
      <c r="AN21" s="52"/>
      <c r="AO21" s="53"/>
      <c r="AP21" s="52"/>
      <c r="AQ21" s="53"/>
      <c r="AR21" s="52"/>
      <c r="AS21" s="53"/>
      <c r="AT21" s="52"/>
      <c r="AU21" s="53"/>
      <c r="AV21" s="52"/>
      <c r="AW21" s="53"/>
      <c r="AX21" s="52"/>
      <c r="AY21" s="53"/>
      <c r="AZ21" s="52"/>
      <c r="BA21" s="53"/>
      <c r="BB21" s="52"/>
      <c r="BC21" s="53"/>
      <c r="BD21" s="52">
        <f t="shared" si="18"/>
        <v>0</v>
      </c>
      <c r="BE21" s="53">
        <f t="shared" si="18"/>
        <v>0</v>
      </c>
      <c r="BF21" s="14"/>
    </row>
    <row r="22" spans="1:58" ht="18.75" customHeight="1">
      <c r="A22" s="68" t="s">
        <v>76</v>
      </c>
      <c r="B22" s="68" t="s">
        <v>77</v>
      </c>
      <c r="C22" s="38" t="s">
        <v>78</v>
      </c>
      <c r="D22" s="76">
        <v>2600</v>
      </c>
      <c r="E22" s="39">
        <v>2200</v>
      </c>
      <c r="F22" s="39">
        <f t="shared" si="15"/>
        <v>18200</v>
      </c>
      <c r="G22" s="39">
        <f t="shared" si="15"/>
        <v>15400</v>
      </c>
      <c r="I22" s="39">
        <v>5</v>
      </c>
      <c r="J22" s="39">
        <f>43+61</f>
        <v>104</v>
      </c>
      <c r="K22" s="40">
        <f t="shared" si="2"/>
        <v>109</v>
      </c>
      <c r="L22" s="40">
        <v>15</v>
      </c>
      <c r="M22" s="40">
        <f>4417+4959</f>
        <v>9376</v>
      </c>
      <c r="N22" s="40">
        <f t="shared" si="3"/>
        <v>9391</v>
      </c>
      <c r="O22" s="29">
        <f>I22+L22</f>
        <v>20</v>
      </c>
      <c r="P22" s="29">
        <f>J22+M22</f>
        <v>9480</v>
      </c>
      <c r="Q22" s="40">
        <f t="shared" si="4"/>
        <v>9500</v>
      </c>
      <c r="R22" s="41">
        <f t="shared" si="5"/>
        <v>0.52197802197802201</v>
      </c>
      <c r="S22" s="42">
        <f t="shared" si="6"/>
        <v>0.61558441558441557</v>
      </c>
      <c r="T22" s="39">
        <f t="shared" si="7"/>
        <v>3.6538461538461537</v>
      </c>
      <c r="U22" s="39">
        <f t="shared" si="8"/>
        <v>4.3090909090909095</v>
      </c>
      <c r="V22" s="39">
        <f t="shared" si="9"/>
        <v>4.3090909090909095</v>
      </c>
      <c r="W22" s="77"/>
      <c r="Y22" s="4" t="s">
        <v>71</v>
      </c>
      <c r="Z22" s="43" t="s">
        <v>72</v>
      </c>
      <c r="AA22" s="44">
        <v>27418</v>
      </c>
      <c r="AB22" s="44">
        <v>7389</v>
      </c>
      <c r="AC22" s="44">
        <v>8432</v>
      </c>
      <c r="AD22" s="44">
        <v>8278</v>
      </c>
      <c r="AE22" s="44">
        <v>6798</v>
      </c>
      <c r="AF22" s="44">
        <v>7652</v>
      </c>
      <c r="AG22" s="44">
        <v>8107</v>
      </c>
      <c r="AH22" s="44">
        <v>2357</v>
      </c>
      <c r="AI22" s="44">
        <f>SUM(AB22:AH22)</f>
        <v>49013</v>
      </c>
      <c r="AJ22" s="44">
        <f>AI22-AA22</f>
        <v>21595</v>
      </c>
      <c r="AK22" s="45">
        <f t="shared" si="11"/>
        <v>1.7876212706980816</v>
      </c>
      <c r="AL22" s="87" t="s">
        <v>82</v>
      </c>
      <c r="AM22" s="6"/>
      <c r="AN22" s="46"/>
      <c r="AO22" s="47"/>
      <c r="AP22" s="46"/>
      <c r="AQ22" s="47"/>
      <c r="AR22" s="46">
        <v>13.5</v>
      </c>
      <c r="AS22" s="47">
        <v>5074</v>
      </c>
      <c r="AT22" s="46"/>
      <c r="AU22" s="47"/>
      <c r="AV22" s="46"/>
      <c r="AW22" s="47"/>
      <c r="AX22" s="46"/>
      <c r="AY22" s="47"/>
      <c r="AZ22" s="46"/>
      <c r="BA22" s="47"/>
      <c r="BB22" s="46"/>
      <c r="BC22" s="47"/>
      <c r="BD22" s="46">
        <f t="shared" si="18"/>
        <v>13.5</v>
      </c>
      <c r="BE22" s="47">
        <f t="shared" si="18"/>
        <v>5074</v>
      </c>
      <c r="BF22" s="67"/>
    </row>
    <row r="23" spans="1:58" ht="18.75" hidden="1" customHeight="1">
      <c r="A23" s="23" t="s">
        <v>79</v>
      </c>
      <c r="B23" s="23"/>
      <c r="C23" s="61" t="s">
        <v>79</v>
      </c>
      <c r="D23" s="62" t="e">
        <f>D18+#REF!</f>
        <v>#REF!</v>
      </c>
      <c r="E23" s="62" t="e">
        <f>E18+#REF!</f>
        <v>#REF!</v>
      </c>
      <c r="F23" s="62" t="e">
        <f>F18+#REF!</f>
        <v>#REF!</v>
      </c>
      <c r="G23" s="62" t="e">
        <f>G18+#REF!</f>
        <v>#REF!</v>
      </c>
      <c r="H23" s="23"/>
      <c r="I23" s="62" t="e">
        <f>I18+#REF!</f>
        <v>#REF!</v>
      </c>
      <c r="J23" s="62" t="e">
        <f>J18+#REF!</f>
        <v>#REF!</v>
      </c>
      <c r="K23" s="62" t="e">
        <f>K18+#REF!</f>
        <v>#REF!</v>
      </c>
      <c r="L23" s="62" t="e">
        <f>L18+#REF!</f>
        <v>#REF!</v>
      </c>
      <c r="M23" s="62" t="e">
        <f>M18+#REF!</f>
        <v>#REF!</v>
      </c>
      <c r="N23" s="62" t="e">
        <f>N18+#REF!</f>
        <v>#REF!</v>
      </c>
      <c r="O23" s="62" t="e">
        <f>O18+#REF!</f>
        <v>#REF!</v>
      </c>
      <c r="P23" s="62" t="e">
        <f>P18+#REF!</f>
        <v>#REF!</v>
      </c>
      <c r="Q23" s="62" t="e">
        <f>Q18+#REF!</f>
        <v>#REF!</v>
      </c>
      <c r="R23" s="78" t="e">
        <f t="shared" si="5"/>
        <v>#REF!</v>
      </c>
      <c r="S23" s="78" t="e">
        <f t="shared" si="6"/>
        <v>#REF!</v>
      </c>
      <c r="T23" s="62" t="e">
        <f t="shared" si="7"/>
        <v>#REF!</v>
      </c>
      <c r="U23" s="62" t="e">
        <f t="shared" si="8"/>
        <v>#REF!</v>
      </c>
      <c r="V23" s="62" t="e">
        <f t="shared" si="9"/>
        <v>#REF!</v>
      </c>
      <c r="W23" s="62"/>
      <c r="Y23" s="4" t="s">
        <v>77</v>
      </c>
      <c r="Z23" s="48" t="s">
        <v>78</v>
      </c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>
        <f t="shared" si="11"/>
        <v>0</v>
      </c>
      <c r="AL23" s="51"/>
      <c r="AM23" s="6"/>
      <c r="AN23" s="52"/>
      <c r="AO23" s="53"/>
      <c r="AP23" s="52"/>
      <c r="AQ23" s="53"/>
      <c r="AR23" s="52"/>
      <c r="AS23" s="53"/>
      <c r="AT23" s="52"/>
      <c r="AU23" s="53"/>
      <c r="AV23" s="52"/>
      <c r="AW23" s="53"/>
      <c r="AX23" s="52"/>
      <c r="AY23" s="53"/>
      <c r="AZ23" s="52"/>
      <c r="BA23" s="53"/>
      <c r="BB23" s="52"/>
      <c r="BC23" s="53"/>
      <c r="BD23" s="52">
        <f t="shared" si="18"/>
        <v>0</v>
      </c>
      <c r="BE23" s="53">
        <f t="shared" si="18"/>
        <v>0</v>
      </c>
      <c r="BF23" s="14"/>
    </row>
    <row r="24" spans="1:58" ht="19.5" hidden="1" customHeight="1">
      <c r="W24" s="79"/>
      <c r="Z24" s="32" t="s">
        <v>80</v>
      </c>
      <c r="AA24" s="33">
        <f t="shared" ref="AA24:AJ24" si="19">AA13+AA19</f>
        <v>27418</v>
      </c>
      <c r="AB24" s="33">
        <f t="shared" si="19"/>
        <v>7389</v>
      </c>
      <c r="AC24" s="33">
        <f t="shared" si="19"/>
        <v>8432</v>
      </c>
      <c r="AD24" s="33">
        <f t="shared" si="19"/>
        <v>8278</v>
      </c>
      <c r="AE24" s="33">
        <f t="shared" si="19"/>
        <v>6798</v>
      </c>
      <c r="AF24" s="33">
        <f t="shared" si="19"/>
        <v>7652</v>
      </c>
      <c r="AG24" s="33">
        <f t="shared" si="19"/>
        <v>8107</v>
      </c>
      <c r="AH24" s="33">
        <f t="shared" si="19"/>
        <v>2357</v>
      </c>
      <c r="AI24" s="33">
        <f t="shared" si="19"/>
        <v>49013</v>
      </c>
      <c r="AJ24" s="33">
        <f t="shared" si="19"/>
        <v>21595</v>
      </c>
      <c r="AK24" s="34">
        <f t="shared" si="11"/>
        <v>1.7876212706980816</v>
      </c>
      <c r="AL24" s="35"/>
      <c r="AM24" s="6"/>
      <c r="AN24" s="36">
        <f t="shared" ref="AN24:BE24" si="20">AN13+AN19</f>
        <v>0</v>
      </c>
      <c r="AO24" s="37">
        <f t="shared" si="20"/>
        <v>0</v>
      </c>
      <c r="AP24" s="36">
        <f t="shared" si="20"/>
        <v>0</v>
      </c>
      <c r="AQ24" s="37">
        <f t="shared" si="20"/>
        <v>0</v>
      </c>
      <c r="AR24" s="36">
        <f t="shared" si="20"/>
        <v>13.5</v>
      </c>
      <c r="AS24" s="37">
        <f t="shared" si="20"/>
        <v>5074</v>
      </c>
      <c r="AT24" s="36">
        <f t="shared" si="20"/>
        <v>0</v>
      </c>
      <c r="AU24" s="37">
        <f t="shared" si="20"/>
        <v>0</v>
      </c>
      <c r="AV24" s="36">
        <f t="shared" si="20"/>
        <v>0</v>
      </c>
      <c r="AW24" s="37">
        <f t="shared" si="20"/>
        <v>0</v>
      </c>
      <c r="AX24" s="36">
        <f t="shared" si="20"/>
        <v>0</v>
      </c>
      <c r="AY24" s="37">
        <f t="shared" si="20"/>
        <v>0</v>
      </c>
      <c r="AZ24" s="36">
        <f t="shared" si="20"/>
        <v>0</v>
      </c>
      <c r="BA24" s="37">
        <f t="shared" si="20"/>
        <v>0</v>
      </c>
      <c r="BB24" s="36">
        <f t="shared" si="20"/>
        <v>0</v>
      </c>
      <c r="BC24" s="37">
        <f t="shared" si="20"/>
        <v>0</v>
      </c>
      <c r="BD24" s="36">
        <f t="shared" si="20"/>
        <v>13.5</v>
      </c>
      <c r="BE24" s="37">
        <f t="shared" si="20"/>
        <v>5074</v>
      </c>
      <c r="BF24" s="14"/>
    </row>
    <row r="25" spans="1:58" ht="18.75"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80"/>
      <c r="AK25" s="3">
        <f>SUM(AK26:AK88)</f>
        <v>5074</v>
      </c>
      <c r="AL25" s="90"/>
      <c r="AM25" s="6"/>
      <c r="AN25" s="81">
        <f>IFERROR(AN24/$BD$24,0)</f>
        <v>0</v>
      </c>
      <c r="AO25" s="3"/>
      <c r="AP25" s="81">
        <f>IFERROR(AP24/$BD$24,0)</f>
        <v>0</v>
      </c>
      <c r="AQ25" s="3"/>
      <c r="AR25" s="81">
        <f>IFERROR(AR24/$BD$24,0)</f>
        <v>1</v>
      </c>
      <c r="AS25" s="3"/>
      <c r="AT25" s="81">
        <f>IFERROR(AT24/$BD$24,0)</f>
        <v>0</v>
      </c>
      <c r="AU25" s="3"/>
      <c r="AV25" s="81">
        <f>IFERROR(AV24/$BD$24,0)</f>
        <v>0</v>
      </c>
      <c r="AW25" s="3"/>
      <c r="AX25" s="81">
        <f>IFERROR(AX24/$BD$24,0)</f>
        <v>0</v>
      </c>
      <c r="AY25" s="3"/>
      <c r="AZ25" s="81">
        <f>IFERROR(AZ24/$BD$24,0)</f>
        <v>0</v>
      </c>
      <c r="BA25" s="3"/>
      <c r="BB25" s="81">
        <f>IFERROR(BB24/$BD$24,0)</f>
        <v>0</v>
      </c>
      <c r="BC25" s="3"/>
      <c r="BD25" s="81"/>
      <c r="BE25" s="3"/>
    </row>
    <row r="26" spans="1:58" ht="18.75">
      <c r="AJ26" t="s">
        <v>83</v>
      </c>
      <c r="AK26" s="84">
        <v>40</v>
      </c>
      <c r="AL26" s="84" t="s">
        <v>84</v>
      </c>
      <c r="AM26" s="6"/>
    </row>
    <row r="27" spans="1:58" ht="18.75">
      <c r="AJ27" t="s">
        <v>85</v>
      </c>
      <c r="AK27" s="84">
        <v>113</v>
      </c>
      <c r="AL27" s="84" t="s">
        <v>86</v>
      </c>
      <c r="AM27" s="6"/>
    </row>
    <row r="28" spans="1:58" ht="18.75">
      <c r="AJ28" t="s">
        <v>87</v>
      </c>
      <c r="AK28" s="84">
        <v>640</v>
      </c>
      <c r="AL28" s="84" t="s">
        <v>86</v>
      </c>
      <c r="AM28" s="6"/>
    </row>
    <row r="29" spans="1:58" ht="15" customHeight="1">
      <c r="AJ29" t="s">
        <v>88</v>
      </c>
      <c r="AK29" s="84">
        <v>899</v>
      </c>
      <c r="AL29" s="84" t="s">
        <v>89</v>
      </c>
      <c r="AM29" s="6"/>
    </row>
    <row r="30" spans="1:58" ht="15" customHeight="1">
      <c r="S30" s="1"/>
      <c r="T30" s="1"/>
      <c r="U30" s="1"/>
      <c r="V30" s="1"/>
      <c r="W30" s="1"/>
      <c r="AJ30" t="s">
        <v>90</v>
      </c>
      <c r="AK30" s="84">
        <v>160</v>
      </c>
      <c r="AL30" s="84" t="s">
        <v>86</v>
      </c>
      <c r="AM30" s="6"/>
    </row>
    <row r="31" spans="1:58" ht="18.75">
      <c r="S31" s="1"/>
      <c r="T31" s="1"/>
      <c r="U31" s="1"/>
      <c r="V31" s="1"/>
      <c r="W31" s="1"/>
      <c r="AJ31" s="5" t="s">
        <v>91</v>
      </c>
      <c r="AK31" s="84">
        <v>40</v>
      </c>
      <c r="AL31" s="84" t="s">
        <v>84</v>
      </c>
      <c r="AM31" s="6"/>
    </row>
    <row r="32" spans="1:58" ht="18.75">
      <c r="S32" s="1"/>
      <c r="T32" s="1"/>
      <c r="U32" s="1"/>
      <c r="V32" s="1"/>
      <c r="W32" s="1"/>
      <c r="Z32" s="1"/>
      <c r="AJ32" s="5" t="s">
        <v>92</v>
      </c>
      <c r="AK32" s="84">
        <v>320</v>
      </c>
      <c r="AL32" s="84" t="s">
        <v>84</v>
      </c>
      <c r="AM32" s="6"/>
    </row>
    <row r="33" spans="19:39" ht="18.75">
      <c r="S33" s="1"/>
      <c r="T33" s="1"/>
      <c r="U33" s="1"/>
      <c r="V33" s="1"/>
      <c r="W33" s="1"/>
      <c r="Z33" s="1"/>
      <c r="AJ33" s="5" t="s">
        <v>93</v>
      </c>
      <c r="AK33" s="84">
        <v>200</v>
      </c>
      <c r="AL33" s="84" t="s">
        <v>84</v>
      </c>
      <c r="AM33" s="6"/>
    </row>
    <row r="34" spans="19:39" ht="18.75">
      <c r="S34" s="1"/>
      <c r="T34" s="1"/>
      <c r="U34" s="1"/>
      <c r="V34" s="1"/>
      <c r="W34" s="1"/>
      <c r="Z34" s="1"/>
      <c r="AJ34" s="5" t="s">
        <v>94</v>
      </c>
      <c r="AK34" s="84">
        <v>60</v>
      </c>
      <c r="AL34" s="84" t="s">
        <v>95</v>
      </c>
      <c r="AM34" s="6"/>
    </row>
    <row r="35" spans="19:39" ht="18.75">
      <c r="S35" s="1"/>
      <c r="T35" s="1"/>
      <c r="U35" s="1"/>
      <c r="V35" s="1"/>
      <c r="W35" s="1"/>
      <c r="Z35" s="1"/>
      <c r="AJ35" s="5" t="s">
        <v>96</v>
      </c>
      <c r="AK35" s="84">
        <v>277</v>
      </c>
      <c r="AL35" s="84" t="s">
        <v>97</v>
      </c>
      <c r="AM35" s="6"/>
    </row>
    <row r="36" spans="19:39" ht="18.75">
      <c r="S36" s="1"/>
      <c r="T36" s="1"/>
      <c r="U36" s="1"/>
      <c r="V36" s="1"/>
      <c r="W36" s="1"/>
      <c r="Z36" s="1"/>
      <c r="AJ36" s="5" t="s">
        <v>98</v>
      </c>
      <c r="AK36" s="84">
        <v>1500</v>
      </c>
      <c r="AL36" s="84" t="s">
        <v>86</v>
      </c>
      <c r="AM36" s="6"/>
    </row>
    <row r="37" spans="19:39">
      <c r="S37" s="1"/>
      <c r="T37" s="1"/>
      <c r="U37" s="1"/>
      <c r="V37" s="1"/>
      <c r="W37" s="1"/>
      <c r="Z37" s="1"/>
      <c r="AJ37" s="5" t="s">
        <v>99</v>
      </c>
      <c r="AK37" s="84">
        <v>40</v>
      </c>
      <c r="AL37" s="84" t="s">
        <v>84</v>
      </c>
    </row>
    <row r="38" spans="19:39">
      <c r="S38" s="1"/>
      <c r="T38" s="1"/>
      <c r="U38" s="1"/>
      <c r="V38" s="1"/>
      <c r="W38" s="1"/>
      <c r="Z38" s="1"/>
      <c r="AJ38" s="5" t="s">
        <v>100</v>
      </c>
      <c r="AK38" s="84">
        <v>785</v>
      </c>
      <c r="AL38" s="84" t="s">
        <v>86</v>
      </c>
    </row>
    <row r="39" spans="19:39">
      <c r="S39" s="1"/>
      <c r="T39" s="1"/>
      <c r="U39" s="1"/>
      <c r="V39" s="1"/>
      <c r="W39" s="1"/>
      <c r="Z39" s="1"/>
      <c r="AJ39" s="5" t="s">
        <v>101</v>
      </c>
      <c r="AK39" s="84"/>
      <c r="AL39" s="84" t="s">
        <v>84</v>
      </c>
    </row>
    <row r="40" spans="19:39">
      <c r="S40" s="1"/>
      <c r="T40" s="1"/>
      <c r="U40" s="1"/>
      <c r="V40" s="1"/>
      <c r="W40" s="1"/>
      <c r="Z40" s="1"/>
      <c r="AJ40" s="5" t="s">
        <v>102</v>
      </c>
      <c r="AK40" s="84"/>
      <c r="AL40" s="84" t="s">
        <v>84</v>
      </c>
    </row>
    <row r="41" spans="19:39">
      <c r="S41" s="1"/>
      <c r="T41" s="1"/>
      <c r="U41" s="1"/>
      <c r="V41" s="1"/>
      <c r="W41" s="1"/>
      <c r="Z41" s="1"/>
      <c r="AJ41" s="5" t="s">
        <v>103</v>
      </c>
      <c r="AK41" s="84"/>
      <c r="AL41" s="84" t="s">
        <v>84</v>
      </c>
    </row>
    <row r="42" spans="19:39">
      <c r="S42" s="1"/>
      <c r="T42" s="1"/>
      <c r="U42" s="1"/>
      <c r="V42" s="1"/>
      <c r="W42" s="1"/>
      <c r="Z42" s="1"/>
      <c r="AK42" s="84"/>
    </row>
    <row r="43" spans="19:39">
      <c r="S43" s="1"/>
      <c r="T43" s="1"/>
      <c r="U43" s="1"/>
      <c r="V43" s="1"/>
      <c r="W43" s="1"/>
      <c r="Z43" s="1"/>
    </row>
    <row r="44" spans="19:39">
      <c r="Z44" s="1"/>
    </row>
    <row r="45" spans="19:39">
      <c r="Z45" s="1"/>
    </row>
  </sheetData>
  <mergeCells count="29">
    <mergeCell ref="AX11:AY11"/>
    <mergeCell ref="AZ11:BA11"/>
    <mergeCell ref="BB11:BC11"/>
    <mergeCell ref="AL11:AL12"/>
    <mergeCell ref="Z11:Z12"/>
    <mergeCell ref="AA11:AA12"/>
    <mergeCell ref="AI11:AI12"/>
    <mergeCell ref="AJ11:AJ12"/>
    <mergeCell ref="AK11:AK12"/>
    <mergeCell ref="AN10:AO11"/>
    <mergeCell ref="AP10:AU10"/>
    <mergeCell ref="AV10:AY10"/>
    <mergeCell ref="AZ10:BC10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0">
    <tabColor rgb="FF00B050"/>
  </sheetPr>
  <dimension ref="A1:BG63"/>
  <sheetViews>
    <sheetView showGridLines="0" topLeftCell="Y7" zoomScale="70" zoomScaleNormal="70" workbookViewId="0">
      <selection activeCell="AJ20" sqref="AJ20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16.4257812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96" t="s">
        <v>3</v>
      </c>
      <c r="E8" s="197"/>
      <c r="F8" s="198"/>
      <c r="G8" s="199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200"/>
      <c r="E9" s="201"/>
      <c r="F9" s="202"/>
      <c r="G9" s="203"/>
      <c r="Z9" s="104" t="s">
        <v>6</v>
      </c>
      <c r="AA9" s="94"/>
      <c r="AJ9" s="17"/>
      <c r="AK9" s="94"/>
      <c r="AL9" s="145"/>
      <c r="AM9" s="94"/>
      <c r="AN9" s="204" t="s">
        <v>7</v>
      </c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6"/>
      <c r="BF9" s="102"/>
      <c r="BG9" s="102"/>
    </row>
    <row r="10" spans="1:59" ht="22.5" customHeight="1">
      <c r="C10" s="207" t="s">
        <v>8</v>
      </c>
      <c r="D10" s="208" t="s">
        <v>9</v>
      </c>
      <c r="E10" s="209"/>
      <c r="F10" s="208" t="s">
        <v>10</v>
      </c>
      <c r="G10" s="209"/>
      <c r="I10" s="208" t="s">
        <v>11</v>
      </c>
      <c r="J10" s="210"/>
      <c r="K10" s="209"/>
      <c r="L10" s="208" t="s">
        <v>12</v>
      </c>
      <c r="M10" s="210"/>
      <c r="N10" s="209"/>
      <c r="O10" s="208" t="s">
        <v>13</v>
      </c>
      <c r="P10" s="210"/>
      <c r="Q10" s="211"/>
      <c r="R10" s="208" t="s">
        <v>14</v>
      </c>
      <c r="S10" s="209"/>
      <c r="T10" s="208" t="s">
        <v>15</v>
      </c>
      <c r="U10" s="212"/>
      <c r="V10" s="209"/>
      <c r="W10" s="105" t="s">
        <v>16</v>
      </c>
      <c r="Z10" s="19" t="s">
        <v>149</v>
      </c>
      <c r="AB10" s="217" t="s">
        <v>17</v>
      </c>
      <c r="AC10" s="218"/>
      <c r="AD10" s="218"/>
      <c r="AE10" s="218"/>
      <c r="AF10" s="218"/>
      <c r="AG10" s="218"/>
      <c r="AH10" s="218"/>
      <c r="AI10" s="219"/>
      <c r="AJ10" s="157"/>
      <c r="AM10" s="94"/>
      <c r="AN10" s="182" t="s">
        <v>18</v>
      </c>
      <c r="AO10" s="183"/>
      <c r="AP10" s="186" t="s">
        <v>19</v>
      </c>
      <c r="AQ10" s="187"/>
      <c r="AR10" s="187"/>
      <c r="AS10" s="187"/>
      <c r="AT10" s="187"/>
      <c r="AU10" s="188"/>
      <c r="AV10" s="189" t="s">
        <v>20</v>
      </c>
      <c r="AW10" s="190"/>
      <c r="AX10" s="190"/>
      <c r="AY10" s="191"/>
      <c r="AZ10" s="186" t="s">
        <v>21</v>
      </c>
      <c r="BA10" s="187"/>
      <c r="BB10" s="187"/>
      <c r="BC10" s="188"/>
      <c r="BD10" s="213" t="s">
        <v>22</v>
      </c>
      <c r="BE10" s="214"/>
      <c r="BF10" s="102"/>
      <c r="BG10" s="102"/>
    </row>
    <row r="11" spans="1:59" ht="25.5" customHeight="1">
      <c r="C11" s="207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180" t="s">
        <v>27</v>
      </c>
      <c r="AA11" s="180" t="s">
        <v>28</v>
      </c>
      <c r="AB11" s="22">
        <v>44767</v>
      </c>
      <c r="AC11" s="22">
        <f t="shared" ref="AC11:AH11" si="0">AB11+1</f>
        <v>44768</v>
      </c>
      <c r="AD11" s="22">
        <f t="shared" si="0"/>
        <v>44769</v>
      </c>
      <c r="AE11" s="22">
        <f t="shared" si="0"/>
        <v>44770</v>
      </c>
      <c r="AF11" s="22">
        <f t="shared" si="0"/>
        <v>44771</v>
      </c>
      <c r="AG11" s="22">
        <f t="shared" si="0"/>
        <v>44772</v>
      </c>
      <c r="AH11" s="22">
        <f t="shared" si="0"/>
        <v>44773</v>
      </c>
      <c r="AI11" s="180" t="s">
        <v>13</v>
      </c>
      <c r="AJ11" s="180" t="s">
        <v>135</v>
      </c>
      <c r="AK11" s="180" t="s">
        <v>29</v>
      </c>
      <c r="AL11" s="180" t="s">
        <v>16</v>
      </c>
      <c r="AM11" s="94"/>
      <c r="AN11" s="184"/>
      <c r="AO11" s="185"/>
      <c r="AP11" s="194" t="s">
        <v>30</v>
      </c>
      <c r="AQ11" s="195"/>
      <c r="AR11" s="194" t="s">
        <v>31</v>
      </c>
      <c r="AS11" s="195"/>
      <c r="AT11" s="194" t="s">
        <v>32</v>
      </c>
      <c r="AU11" s="195"/>
      <c r="AV11" s="192" t="s">
        <v>33</v>
      </c>
      <c r="AW11" s="193"/>
      <c r="AX11" s="192" t="s">
        <v>34</v>
      </c>
      <c r="AY11" s="193"/>
      <c r="AZ11" s="194" t="s">
        <v>35</v>
      </c>
      <c r="BA11" s="195"/>
      <c r="BB11" s="194" t="s">
        <v>36</v>
      </c>
      <c r="BC11" s="195"/>
      <c r="BD11" s="215"/>
      <c r="BE11" s="216"/>
      <c r="BF11" s="102"/>
      <c r="BG11" s="102"/>
    </row>
    <row r="12" spans="1:59" ht="36" customHeight="1">
      <c r="A12" s="108"/>
      <c r="B12" s="108"/>
      <c r="C12" s="178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181"/>
      <c r="AA12" s="181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81"/>
      <c r="AJ12" s="181"/>
      <c r="AK12" s="181"/>
      <c r="AL12" s="181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74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76.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50880</v>
      </c>
      <c r="AB19" s="49">
        <v>10781</v>
      </c>
      <c r="AC19" s="49">
        <v>11425</v>
      </c>
      <c r="AD19" s="49">
        <v>8810</v>
      </c>
      <c r="AE19" s="49">
        <v>8730</v>
      </c>
      <c r="AF19" s="49">
        <v>11545</v>
      </c>
      <c r="AG19" s="49"/>
      <c r="AH19" s="49"/>
      <c r="AI19" s="49">
        <f t="shared" si="14"/>
        <v>51291</v>
      </c>
      <c r="AJ19" s="49">
        <f>+AI19-AA19</f>
        <v>411</v>
      </c>
      <c r="AK19" s="118">
        <f t="shared" si="11"/>
        <v>1.0080778301886792</v>
      </c>
      <c r="AL19" s="172" t="s">
        <v>145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5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5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5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5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5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5"/>
      <c r="AM33" s="94"/>
    </row>
    <row r="34" spans="19:39" ht="15" customHeight="1">
      <c r="AK34" s="166"/>
      <c r="AL34" s="225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  <mergeCell ref="AN10:AO11"/>
    <mergeCell ref="AP10:AU10"/>
    <mergeCell ref="AV10:AY10"/>
    <mergeCell ref="AZ10:BC10"/>
    <mergeCell ref="AX11:AY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</mergeCells>
  <hyperlinks>
    <hyperlink ref="Z2" location="'Main Page-Reports Link'!A1" display="return to Main Page-Reports Link"/>
  </hyperlink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A1:BG63"/>
  <sheetViews>
    <sheetView showGridLines="0" topLeftCell="AA7" zoomScale="70" zoomScaleNormal="70" workbookViewId="0">
      <selection activeCell="AJ23" sqref="AJ23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16.4257812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96" t="s">
        <v>3</v>
      </c>
      <c r="E8" s="197"/>
      <c r="F8" s="198"/>
      <c r="G8" s="199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200"/>
      <c r="E9" s="201"/>
      <c r="F9" s="202"/>
      <c r="G9" s="203"/>
      <c r="Z9" s="104" t="s">
        <v>6</v>
      </c>
      <c r="AA9" s="94"/>
      <c r="AJ9" s="17"/>
      <c r="AK9" s="94"/>
      <c r="AL9" s="145"/>
      <c r="AM9" s="94"/>
      <c r="AN9" s="204" t="s">
        <v>7</v>
      </c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6"/>
      <c r="BF9" s="102"/>
      <c r="BG9" s="102"/>
    </row>
    <row r="10" spans="1:59" ht="22.5" customHeight="1">
      <c r="C10" s="207" t="s">
        <v>8</v>
      </c>
      <c r="D10" s="208" t="s">
        <v>9</v>
      </c>
      <c r="E10" s="209"/>
      <c r="F10" s="208" t="s">
        <v>10</v>
      </c>
      <c r="G10" s="209"/>
      <c r="I10" s="208" t="s">
        <v>11</v>
      </c>
      <c r="J10" s="210"/>
      <c r="K10" s="209"/>
      <c r="L10" s="208" t="s">
        <v>12</v>
      </c>
      <c r="M10" s="210"/>
      <c r="N10" s="209"/>
      <c r="O10" s="208" t="s">
        <v>13</v>
      </c>
      <c r="P10" s="210"/>
      <c r="Q10" s="211"/>
      <c r="R10" s="208" t="s">
        <v>14</v>
      </c>
      <c r="S10" s="209"/>
      <c r="T10" s="208" t="s">
        <v>15</v>
      </c>
      <c r="U10" s="212"/>
      <c r="V10" s="209"/>
      <c r="W10" s="105" t="s">
        <v>16</v>
      </c>
      <c r="Z10" s="19" t="s">
        <v>148</v>
      </c>
      <c r="AB10" s="217" t="s">
        <v>17</v>
      </c>
      <c r="AC10" s="218"/>
      <c r="AD10" s="218"/>
      <c r="AE10" s="218"/>
      <c r="AF10" s="218"/>
      <c r="AG10" s="218"/>
      <c r="AH10" s="218"/>
      <c r="AI10" s="219"/>
      <c r="AJ10" s="157"/>
      <c r="AM10" s="94"/>
      <c r="AN10" s="182" t="s">
        <v>18</v>
      </c>
      <c r="AO10" s="183"/>
      <c r="AP10" s="186" t="s">
        <v>19</v>
      </c>
      <c r="AQ10" s="187"/>
      <c r="AR10" s="187"/>
      <c r="AS10" s="187"/>
      <c r="AT10" s="187"/>
      <c r="AU10" s="188"/>
      <c r="AV10" s="189" t="s">
        <v>20</v>
      </c>
      <c r="AW10" s="190"/>
      <c r="AX10" s="190"/>
      <c r="AY10" s="191"/>
      <c r="AZ10" s="186" t="s">
        <v>21</v>
      </c>
      <c r="BA10" s="187"/>
      <c r="BB10" s="187"/>
      <c r="BC10" s="188"/>
      <c r="BD10" s="213" t="s">
        <v>22</v>
      </c>
      <c r="BE10" s="214"/>
      <c r="BF10" s="102"/>
      <c r="BG10" s="102"/>
    </row>
    <row r="11" spans="1:59" ht="25.5" customHeight="1">
      <c r="C11" s="207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180" t="s">
        <v>27</v>
      </c>
      <c r="AA11" s="180" t="s">
        <v>28</v>
      </c>
      <c r="AB11" s="22">
        <v>44760</v>
      </c>
      <c r="AC11" s="22">
        <f t="shared" ref="AC11:AH11" si="0">AB11+1</f>
        <v>44761</v>
      </c>
      <c r="AD11" s="22">
        <f t="shared" si="0"/>
        <v>44762</v>
      </c>
      <c r="AE11" s="22">
        <f t="shared" si="0"/>
        <v>44763</v>
      </c>
      <c r="AF11" s="22">
        <f t="shared" si="0"/>
        <v>44764</v>
      </c>
      <c r="AG11" s="22">
        <f t="shared" si="0"/>
        <v>44765</v>
      </c>
      <c r="AH11" s="22">
        <f t="shared" si="0"/>
        <v>44766</v>
      </c>
      <c r="AI11" s="180" t="s">
        <v>13</v>
      </c>
      <c r="AJ11" s="180" t="s">
        <v>135</v>
      </c>
      <c r="AK11" s="180" t="s">
        <v>29</v>
      </c>
      <c r="AL11" s="180" t="s">
        <v>16</v>
      </c>
      <c r="AM11" s="94"/>
      <c r="AN11" s="184"/>
      <c r="AO11" s="185"/>
      <c r="AP11" s="194" t="s">
        <v>30</v>
      </c>
      <c r="AQ11" s="195"/>
      <c r="AR11" s="194" t="s">
        <v>31</v>
      </c>
      <c r="AS11" s="195"/>
      <c r="AT11" s="194" t="s">
        <v>32</v>
      </c>
      <c r="AU11" s="195"/>
      <c r="AV11" s="192" t="s">
        <v>33</v>
      </c>
      <c r="AW11" s="193"/>
      <c r="AX11" s="192" t="s">
        <v>34</v>
      </c>
      <c r="AY11" s="193"/>
      <c r="AZ11" s="194" t="s">
        <v>35</v>
      </c>
      <c r="BA11" s="195"/>
      <c r="BB11" s="194" t="s">
        <v>36</v>
      </c>
      <c r="BC11" s="195"/>
      <c r="BD11" s="215"/>
      <c r="BE11" s="216"/>
      <c r="BF11" s="102"/>
      <c r="BG11" s="102"/>
    </row>
    <row r="12" spans="1:59" ht="36" customHeight="1">
      <c r="A12" s="108"/>
      <c r="B12" s="108"/>
      <c r="C12" s="177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181"/>
      <c r="AA12" s="181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81"/>
      <c r="AJ12" s="181"/>
      <c r="AK12" s="181"/>
      <c r="AL12" s="181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74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76.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75800</v>
      </c>
      <c r="AB19" s="49">
        <v>11477</v>
      </c>
      <c r="AC19" s="49">
        <v>8388</v>
      </c>
      <c r="AD19" s="49">
        <v>12439</v>
      </c>
      <c r="AE19" s="49">
        <v>10716</v>
      </c>
      <c r="AF19" s="49">
        <v>11909</v>
      </c>
      <c r="AG19" s="49">
        <v>11759</v>
      </c>
      <c r="AH19" s="49">
        <v>9089</v>
      </c>
      <c r="AI19" s="49">
        <f t="shared" si="14"/>
        <v>75777</v>
      </c>
      <c r="AJ19" s="49">
        <f>+AI19-AA19</f>
        <v>-23</v>
      </c>
      <c r="AK19" s="118">
        <f t="shared" si="11"/>
        <v>0.99969656992084432</v>
      </c>
      <c r="AL19" s="172" t="s">
        <v>145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5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5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5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5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5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5"/>
      <c r="AM33" s="94"/>
    </row>
    <row r="34" spans="19:39" ht="15" customHeight="1">
      <c r="AK34" s="166"/>
      <c r="AL34" s="225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  <mergeCell ref="AN10:AO11"/>
    <mergeCell ref="AP10:AU10"/>
    <mergeCell ref="AV10:AY10"/>
    <mergeCell ref="AZ10:BC10"/>
    <mergeCell ref="AX11:AY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</mergeCells>
  <hyperlinks>
    <hyperlink ref="Z2" location="'Main Page-Reports Link'!A1" display="return to Main Page-Reports Link"/>
  </hyperlink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">
    <tabColor rgb="FF00B050"/>
  </sheetPr>
  <dimension ref="A1:BG63"/>
  <sheetViews>
    <sheetView showGridLines="0" topLeftCell="Y7" zoomScale="70" zoomScaleNormal="70" workbookViewId="0">
      <selection activeCell="AK23" sqref="AK23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16.4257812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96" t="s">
        <v>3</v>
      </c>
      <c r="E8" s="197"/>
      <c r="F8" s="198"/>
      <c r="G8" s="199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200"/>
      <c r="E9" s="201"/>
      <c r="F9" s="202"/>
      <c r="G9" s="203"/>
      <c r="Z9" s="104" t="s">
        <v>6</v>
      </c>
      <c r="AA9" s="94"/>
      <c r="AJ9" s="17"/>
      <c r="AK9" s="94"/>
      <c r="AL9" s="145"/>
      <c r="AM9" s="94"/>
      <c r="AN9" s="204" t="s">
        <v>7</v>
      </c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6"/>
      <c r="BF9" s="102"/>
      <c r="BG9" s="102"/>
    </row>
    <row r="10" spans="1:59" ht="22.5" customHeight="1">
      <c r="C10" s="207" t="s">
        <v>8</v>
      </c>
      <c r="D10" s="208" t="s">
        <v>9</v>
      </c>
      <c r="E10" s="209"/>
      <c r="F10" s="208" t="s">
        <v>10</v>
      </c>
      <c r="G10" s="209"/>
      <c r="I10" s="208" t="s">
        <v>11</v>
      </c>
      <c r="J10" s="210"/>
      <c r="K10" s="209"/>
      <c r="L10" s="208" t="s">
        <v>12</v>
      </c>
      <c r="M10" s="210"/>
      <c r="N10" s="209"/>
      <c r="O10" s="208" t="s">
        <v>13</v>
      </c>
      <c r="P10" s="210"/>
      <c r="Q10" s="211"/>
      <c r="R10" s="208" t="s">
        <v>14</v>
      </c>
      <c r="S10" s="209"/>
      <c r="T10" s="208" t="s">
        <v>15</v>
      </c>
      <c r="U10" s="212"/>
      <c r="V10" s="209"/>
      <c r="W10" s="105" t="s">
        <v>16</v>
      </c>
      <c r="Z10" s="19" t="s">
        <v>147</v>
      </c>
      <c r="AB10" s="217" t="s">
        <v>17</v>
      </c>
      <c r="AC10" s="218"/>
      <c r="AD10" s="218"/>
      <c r="AE10" s="218"/>
      <c r="AF10" s="218"/>
      <c r="AG10" s="218"/>
      <c r="AH10" s="218"/>
      <c r="AI10" s="219"/>
      <c r="AJ10" s="157"/>
      <c r="AM10" s="94"/>
      <c r="AN10" s="182" t="s">
        <v>18</v>
      </c>
      <c r="AO10" s="183"/>
      <c r="AP10" s="186" t="s">
        <v>19</v>
      </c>
      <c r="AQ10" s="187"/>
      <c r="AR10" s="187"/>
      <c r="AS10" s="187"/>
      <c r="AT10" s="187"/>
      <c r="AU10" s="188"/>
      <c r="AV10" s="189" t="s">
        <v>20</v>
      </c>
      <c r="AW10" s="190"/>
      <c r="AX10" s="190"/>
      <c r="AY10" s="191"/>
      <c r="AZ10" s="186" t="s">
        <v>21</v>
      </c>
      <c r="BA10" s="187"/>
      <c r="BB10" s="187"/>
      <c r="BC10" s="188"/>
      <c r="BD10" s="213" t="s">
        <v>22</v>
      </c>
      <c r="BE10" s="214"/>
      <c r="BF10" s="102"/>
      <c r="BG10" s="102"/>
    </row>
    <row r="11" spans="1:59" ht="25.5" customHeight="1">
      <c r="C11" s="207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180" t="s">
        <v>27</v>
      </c>
      <c r="AA11" s="180" t="s">
        <v>28</v>
      </c>
      <c r="AB11" s="22">
        <v>44753</v>
      </c>
      <c r="AC11" s="22">
        <f t="shared" ref="AC11:AH11" si="0">AB11+1</f>
        <v>44754</v>
      </c>
      <c r="AD11" s="22">
        <f t="shared" si="0"/>
        <v>44755</v>
      </c>
      <c r="AE11" s="22">
        <f t="shared" si="0"/>
        <v>44756</v>
      </c>
      <c r="AF11" s="22">
        <f t="shared" si="0"/>
        <v>44757</v>
      </c>
      <c r="AG11" s="22">
        <f t="shared" si="0"/>
        <v>44758</v>
      </c>
      <c r="AH11" s="22">
        <f t="shared" si="0"/>
        <v>44759</v>
      </c>
      <c r="AI11" s="180" t="s">
        <v>13</v>
      </c>
      <c r="AJ11" s="180" t="s">
        <v>135</v>
      </c>
      <c r="AK11" s="180" t="s">
        <v>29</v>
      </c>
      <c r="AL11" s="180" t="s">
        <v>16</v>
      </c>
      <c r="AM11" s="94"/>
      <c r="AN11" s="184"/>
      <c r="AO11" s="185"/>
      <c r="AP11" s="194" t="s">
        <v>30</v>
      </c>
      <c r="AQ11" s="195"/>
      <c r="AR11" s="194" t="s">
        <v>31</v>
      </c>
      <c r="AS11" s="195"/>
      <c r="AT11" s="194" t="s">
        <v>32</v>
      </c>
      <c r="AU11" s="195"/>
      <c r="AV11" s="192" t="s">
        <v>33</v>
      </c>
      <c r="AW11" s="193"/>
      <c r="AX11" s="192" t="s">
        <v>34</v>
      </c>
      <c r="AY11" s="193"/>
      <c r="AZ11" s="194" t="s">
        <v>35</v>
      </c>
      <c r="BA11" s="195"/>
      <c r="BB11" s="194" t="s">
        <v>36</v>
      </c>
      <c r="BC11" s="195"/>
      <c r="BD11" s="215"/>
      <c r="BE11" s="216"/>
      <c r="BF11" s="102"/>
      <c r="BG11" s="102"/>
    </row>
    <row r="12" spans="1:59" ht="36" customHeight="1">
      <c r="A12" s="108"/>
      <c r="B12" s="108"/>
      <c r="C12" s="176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181"/>
      <c r="AA12" s="181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81"/>
      <c r="AJ12" s="181"/>
      <c r="AK12" s="181"/>
      <c r="AL12" s="181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74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61.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72360</v>
      </c>
      <c r="AB19" s="49">
        <v>8471</v>
      </c>
      <c r="AC19" s="49">
        <v>10417</v>
      </c>
      <c r="AD19" s="49">
        <v>12798</v>
      </c>
      <c r="AE19" s="49">
        <v>12252</v>
      </c>
      <c r="AF19" s="49">
        <v>11327</v>
      </c>
      <c r="AG19" s="49">
        <v>10702</v>
      </c>
      <c r="AH19" s="49">
        <v>7749</v>
      </c>
      <c r="AI19" s="49">
        <f t="shared" si="14"/>
        <v>73716</v>
      </c>
      <c r="AJ19" s="49">
        <f>+AI19-AA19</f>
        <v>1356</v>
      </c>
      <c r="AK19" s="118">
        <f t="shared" si="11"/>
        <v>1.0187396351575455</v>
      </c>
      <c r="AL19" s="172" t="s">
        <v>145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5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5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5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5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5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5"/>
      <c r="AM33" s="94"/>
    </row>
    <row r="34" spans="19:39" ht="15" customHeight="1">
      <c r="AK34" s="166"/>
      <c r="AL34" s="225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  <mergeCell ref="AN10:AO11"/>
    <mergeCell ref="AP10:AU10"/>
    <mergeCell ref="AV10:AY10"/>
    <mergeCell ref="AZ10:BC10"/>
    <mergeCell ref="AX11:AY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</mergeCells>
  <hyperlinks>
    <hyperlink ref="Z2" location="'Main Page-Reports Link'!A1" display="return to Main Page-Reports Link"/>
  </hyperlink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>
    <tabColor rgb="FF00B050"/>
  </sheetPr>
  <dimension ref="A1:BG63"/>
  <sheetViews>
    <sheetView showGridLines="0" topLeftCell="Y7" zoomScale="60" zoomScaleNormal="60" workbookViewId="0">
      <selection activeCell="AL25" sqref="AL25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16.4257812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96" t="s">
        <v>3</v>
      </c>
      <c r="E8" s="197"/>
      <c r="F8" s="198"/>
      <c r="G8" s="199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200"/>
      <c r="E9" s="201"/>
      <c r="F9" s="202"/>
      <c r="G9" s="203"/>
      <c r="Z9" s="104" t="s">
        <v>6</v>
      </c>
      <c r="AA9" s="94"/>
      <c r="AJ9" s="17"/>
      <c r="AK9" s="94"/>
      <c r="AL9" s="145"/>
      <c r="AM9" s="94"/>
      <c r="AN9" s="204" t="s">
        <v>7</v>
      </c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6"/>
      <c r="BF9" s="102"/>
      <c r="BG9" s="102"/>
    </row>
    <row r="10" spans="1:59" ht="22.5" customHeight="1">
      <c r="C10" s="207" t="s">
        <v>8</v>
      </c>
      <c r="D10" s="208" t="s">
        <v>9</v>
      </c>
      <c r="E10" s="209"/>
      <c r="F10" s="208" t="s">
        <v>10</v>
      </c>
      <c r="G10" s="209"/>
      <c r="I10" s="208" t="s">
        <v>11</v>
      </c>
      <c r="J10" s="210"/>
      <c r="K10" s="209"/>
      <c r="L10" s="208" t="s">
        <v>12</v>
      </c>
      <c r="M10" s="210"/>
      <c r="N10" s="209"/>
      <c r="O10" s="208" t="s">
        <v>13</v>
      </c>
      <c r="P10" s="210"/>
      <c r="Q10" s="211"/>
      <c r="R10" s="208" t="s">
        <v>14</v>
      </c>
      <c r="S10" s="209"/>
      <c r="T10" s="208" t="s">
        <v>15</v>
      </c>
      <c r="U10" s="212"/>
      <c r="V10" s="209"/>
      <c r="W10" s="105" t="s">
        <v>16</v>
      </c>
      <c r="Z10" s="19" t="s">
        <v>146</v>
      </c>
      <c r="AB10" s="217" t="s">
        <v>17</v>
      </c>
      <c r="AC10" s="218"/>
      <c r="AD10" s="218"/>
      <c r="AE10" s="218"/>
      <c r="AF10" s="218"/>
      <c r="AG10" s="218"/>
      <c r="AH10" s="218"/>
      <c r="AI10" s="219"/>
      <c r="AJ10" s="157"/>
      <c r="AM10" s="94"/>
      <c r="AN10" s="182" t="s">
        <v>18</v>
      </c>
      <c r="AO10" s="183"/>
      <c r="AP10" s="186" t="s">
        <v>19</v>
      </c>
      <c r="AQ10" s="187"/>
      <c r="AR10" s="187"/>
      <c r="AS10" s="187"/>
      <c r="AT10" s="187"/>
      <c r="AU10" s="188"/>
      <c r="AV10" s="189" t="s">
        <v>20</v>
      </c>
      <c r="AW10" s="190"/>
      <c r="AX10" s="190"/>
      <c r="AY10" s="191"/>
      <c r="AZ10" s="186" t="s">
        <v>21</v>
      </c>
      <c r="BA10" s="187"/>
      <c r="BB10" s="187"/>
      <c r="BC10" s="188"/>
      <c r="BD10" s="213" t="s">
        <v>22</v>
      </c>
      <c r="BE10" s="214"/>
      <c r="BF10" s="102"/>
      <c r="BG10" s="102"/>
    </row>
    <row r="11" spans="1:59" ht="25.5" customHeight="1">
      <c r="C11" s="207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180" t="s">
        <v>27</v>
      </c>
      <c r="AA11" s="180" t="s">
        <v>28</v>
      </c>
      <c r="AB11" s="22">
        <v>44746</v>
      </c>
      <c r="AC11" s="22">
        <f t="shared" ref="AC11:AH11" si="0">AB11+1</f>
        <v>44747</v>
      </c>
      <c r="AD11" s="22">
        <f t="shared" si="0"/>
        <v>44748</v>
      </c>
      <c r="AE11" s="22">
        <f t="shared" si="0"/>
        <v>44749</v>
      </c>
      <c r="AF11" s="22">
        <f t="shared" si="0"/>
        <v>44750</v>
      </c>
      <c r="AG11" s="22">
        <f t="shared" si="0"/>
        <v>44751</v>
      </c>
      <c r="AH11" s="22">
        <f t="shared" si="0"/>
        <v>44752</v>
      </c>
      <c r="AI11" s="180" t="s">
        <v>13</v>
      </c>
      <c r="AJ11" s="180" t="s">
        <v>135</v>
      </c>
      <c r="AK11" s="180" t="s">
        <v>29</v>
      </c>
      <c r="AL11" s="180" t="s">
        <v>16</v>
      </c>
      <c r="AM11" s="94"/>
      <c r="AN11" s="184"/>
      <c r="AO11" s="185"/>
      <c r="AP11" s="194" t="s">
        <v>30</v>
      </c>
      <c r="AQ11" s="195"/>
      <c r="AR11" s="194" t="s">
        <v>31</v>
      </c>
      <c r="AS11" s="195"/>
      <c r="AT11" s="194" t="s">
        <v>32</v>
      </c>
      <c r="AU11" s="195"/>
      <c r="AV11" s="192" t="s">
        <v>33</v>
      </c>
      <c r="AW11" s="193"/>
      <c r="AX11" s="192" t="s">
        <v>34</v>
      </c>
      <c r="AY11" s="193"/>
      <c r="AZ11" s="194" t="s">
        <v>35</v>
      </c>
      <c r="BA11" s="195"/>
      <c r="BB11" s="194" t="s">
        <v>36</v>
      </c>
      <c r="BC11" s="195"/>
      <c r="BD11" s="215"/>
      <c r="BE11" s="216"/>
      <c r="BF11" s="102"/>
      <c r="BG11" s="102"/>
    </row>
    <row r="12" spans="1:59" ht="36" customHeight="1">
      <c r="A12" s="108"/>
      <c r="B12" s="108"/>
      <c r="C12" s="175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181"/>
      <c r="AA12" s="181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81"/>
      <c r="AJ12" s="181"/>
      <c r="AK12" s="181"/>
      <c r="AL12" s="181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74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61.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74800</v>
      </c>
      <c r="AB19" s="49">
        <v>11099</v>
      </c>
      <c r="AC19" s="49">
        <v>8165</v>
      </c>
      <c r="AD19" s="49">
        <v>9342</v>
      </c>
      <c r="AE19" s="49">
        <v>12507</v>
      </c>
      <c r="AF19" s="49">
        <v>11274</v>
      </c>
      <c r="AG19" s="49">
        <v>10528</v>
      </c>
      <c r="AH19" s="49">
        <v>12581</v>
      </c>
      <c r="AI19" s="49">
        <f t="shared" si="14"/>
        <v>75496</v>
      </c>
      <c r="AJ19" s="49">
        <f>+AI19-AA19</f>
        <v>696</v>
      </c>
      <c r="AK19" s="118">
        <f t="shared" si="11"/>
        <v>1.0093048128342246</v>
      </c>
      <c r="AL19" s="172" t="s">
        <v>145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5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5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5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5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5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5"/>
      <c r="AM33" s="94"/>
    </row>
    <row r="34" spans="19:39" ht="15" customHeight="1">
      <c r="AK34" s="166"/>
      <c r="AL34" s="225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AL28:AL34"/>
    <mergeCell ref="Z11:Z12"/>
    <mergeCell ref="AA11:AA12"/>
    <mergeCell ref="AI11:AI12"/>
    <mergeCell ref="AJ11:AJ12"/>
    <mergeCell ref="AK11:AK12"/>
    <mergeCell ref="AL11:AL12"/>
    <mergeCell ref="AN10:AO11"/>
    <mergeCell ref="AP10:AU10"/>
    <mergeCell ref="AV10:AY10"/>
    <mergeCell ref="AZ10:BC10"/>
    <mergeCell ref="AX11:AY11"/>
    <mergeCell ref="AZ11:BA11"/>
    <mergeCell ref="BB11:BC11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</mergeCells>
  <hyperlinks>
    <hyperlink ref="Z2" location="'Main Page-Reports Link'!A1" display="return to Main Page-Reports Link"/>
  </hyperlink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BG63"/>
  <sheetViews>
    <sheetView showGridLines="0" tabSelected="1" topLeftCell="Y7" zoomScale="60" zoomScaleNormal="60" workbookViewId="0">
      <selection activeCell="AH22" sqref="AH22"/>
    </sheetView>
  </sheetViews>
  <sheetFormatPr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16.42578125" style="71" customWidth="1" collapsed="1"/>
    <col min="59" max="256" width="9.140625" style="71"/>
    <col min="257" max="280" width="0" style="71" hidden="1" customWidth="1"/>
    <col min="281" max="281" width="7.42578125" style="71" customWidth="1"/>
    <col min="282" max="282" width="42.85546875" style="71" customWidth="1"/>
    <col min="283" max="283" width="11.85546875" style="71" customWidth="1"/>
    <col min="284" max="284" width="10" style="71" bestFit="1" customWidth="1"/>
    <col min="285" max="288" width="9.42578125" style="71" bestFit="1" customWidth="1"/>
    <col min="289" max="289" width="9.42578125" style="71" customWidth="1"/>
    <col min="290" max="290" width="9.42578125" style="71" bestFit="1" customWidth="1"/>
    <col min="291" max="291" width="11.85546875" style="71" customWidth="1"/>
    <col min="292" max="292" width="36" style="71" bestFit="1" customWidth="1"/>
    <col min="293" max="293" width="11.85546875" style="71" customWidth="1"/>
    <col min="294" max="294" width="112.42578125" style="71" customWidth="1"/>
    <col min="295" max="295" width="5.7109375" style="71" customWidth="1"/>
    <col min="296" max="313" width="0" style="71" hidden="1" customWidth="1"/>
    <col min="314" max="314" width="16.42578125" style="71" customWidth="1"/>
    <col min="315" max="512" width="9.140625" style="71"/>
    <col min="513" max="536" width="0" style="71" hidden="1" customWidth="1"/>
    <col min="537" max="537" width="7.42578125" style="71" customWidth="1"/>
    <col min="538" max="538" width="42.85546875" style="71" customWidth="1"/>
    <col min="539" max="539" width="11.85546875" style="71" customWidth="1"/>
    <col min="540" max="540" width="10" style="71" bestFit="1" customWidth="1"/>
    <col min="541" max="544" width="9.42578125" style="71" bestFit="1" customWidth="1"/>
    <col min="545" max="545" width="9.42578125" style="71" customWidth="1"/>
    <col min="546" max="546" width="9.42578125" style="71" bestFit="1" customWidth="1"/>
    <col min="547" max="547" width="11.85546875" style="71" customWidth="1"/>
    <col min="548" max="548" width="36" style="71" bestFit="1" customWidth="1"/>
    <col min="549" max="549" width="11.85546875" style="71" customWidth="1"/>
    <col min="550" max="550" width="112.42578125" style="71" customWidth="1"/>
    <col min="551" max="551" width="5.7109375" style="71" customWidth="1"/>
    <col min="552" max="569" width="0" style="71" hidden="1" customWidth="1"/>
    <col min="570" max="570" width="16.42578125" style="71" customWidth="1"/>
    <col min="571" max="768" width="9.140625" style="71"/>
    <col min="769" max="792" width="0" style="71" hidden="1" customWidth="1"/>
    <col min="793" max="793" width="7.42578125" style="71" customWidth="1"/>
    <col min="794" max="794" width="42.85546875" style="71" customWidth="1"/>
    <col min="795" max="795" width="11.85546875" style="71" customWidth="1"/>
    <col min="796" max="796" width="10" style="71" bestFit="1" customWidth="1"/>
    <col min="797" max="800" width="9.42578125" style="71" bestFit="1" customWidth="1"/>
    <col min="801" max="801" width="9.42578125" style="71" customWidth="1"/>
    <col min="802" max="802" width="9.42578125" style="71" bestFit="1" customWidth="1"/>
    <col min="803" max="803" width="11.85546875" style="71" customWidth="1"/>
    <col min="804" max="804" width="36" style="71" bestFit="1" customWidth="1"/>
    <col min="805" max="805" width="11.85546875" style="71" customWidth="1"/>
    <col min="806" max="806" width="112.42578125" style="71" customWidth="1"/>
    <col min="807" max="807" width="5.7109375" style="71" customWidth="1"/>
    <col min="808" max="825" width="0" style="71" hidden="1" customWidth="1"/>
    <col min="826" max="826" width="16.42578125" style="71" customWidth="1"/>
    <col min="827" max="1024" width="9.140625" style="71"/>
    <col min="1025" max="1048" width="0" style="71" hidden="1" customWidth="1"/>
    <col min="1049" max="1049" width="7.42578125" style="71" customWidth="1"/>
    <col min="1050" max="1050" width="42.85546875" style="71" customWidth="1"/>
    <col min="1051" max="1051" width="11.85546875" style="71" customWidth="1"/>
    <col min="1052" max="1052" width="10" style="71" bestFit="1" customWidth="1"/>
    <col min="1053" max="1056" width="9.42578125" style="71" bestFit="1" customWidth="1"/>
    <col min="1057" max="1057" width="9.42578125" style="71" customWidth="1"/>
    <col min="1058" max="1058" width="9.42578125" style="71" bestFit="1" customWidth="1"/>
    <col min="1059" max="1059" width="11.85546875" style="71" customWidth="1"/>
    <col min="1060" max="1060" width="36" style="71" bestFit="1" customWidth="1"/>
    <col min="1061" max="1061" width="11.85546875" style="71" customWidth="1"/>
    <col min="1062" max="1062" width="112.42578125" style="71" customWidth="1"/>
    <col min="1063" max="1063" width="5.7109375" style="71" customWidth="1"/>
    <col min="1064" max="1081" width="0" style="71" hidden="1" customWidth="1"/>
    <col min="1082" max="1082" width="16.42578125" style="71" customWidth="1"/>
    <col min="1083" max="1280" width="9.140625" style="71"/>
    <col min="1281" max="1304" width="0" style="71" hidden="1" customWidth="1"/>
    <col min="1305" max="1305" width="7.42578125" style="71" customWidth="1"/>
    <col min="1306" max="1306" width="42.85546875" style="71" customWidth="1"/>
    <col min="1307" max="1307" width="11.85546875" style="71" customWidth="1"/>
    <col min="1308" max="1308" width="10" style="71" bestFit="1" customWidth="1"/>
    <col min="1309" max="1312" width="9.42578125" style="71" bestFit="1" customWidth="1"/>
    <col min="1313" max="1313" width="9.42578125" style="71" customWidth="1"/>
    <col min="1314" max="1314" width="9.42578125" style="71" bestFit="1" customWidth="1"/>
    <col min="1315" max="1315" width="11.85546875" style="71" customWidth="1"/>
    <col min="1316" max="1316" width="36" style="71" bestFit="1" customWidth="1"/>
    <col min="1317" max="1317" width="11.85546875" style="71" customWidth="1"/>
    <col min="1318" max="1318" width="112.42578125" style="71" customWidth="1"/>
    <col min="1319" max="1319" width="5.7109375" style="71" customWidth="1"/>
    <col min="1320" max="1337" width="0" style="71" hidden="1" customWidth="1"/>
    <col min="1338" max="1338" width="16.42578125" style="71" customWidth="1"/>
    <col min="1339" max="1536" width="9.140625" style="71"/>
    <col min="1537" max="1560" width="0" style="71" hidden="1" customWidth="1"/>
    <col min="1561" max="1561" width="7.42578125" style="71" customWidth="1"/>
    <col min="1562" max="1562" width="42.85546875" style="71" customWidth="1"/>
    <col min="1563" max="1563" width="11.85546875" style="71" customWidth="1"/>
    <col min="1564" max="1564" width="10" style="71" bestFit="1" customWidth="1"/>
    <col min="1565" max="1568" width="9.42578125" style="71" bestFit="1" customWidth="1"/>
    <col min="1569" max="1569" width="9.42578125" style="71" customWidth="1"/>
    <col min="1570" max="1570" width="9.42578125" style="71" bestFit="1" customWidth="1"/>
    <col min="1571" max="1571" width="11.85546875" style="71" customWidth="1"/>
    <col min="1572" max="1572" width="36" style="71" bestFit="1" customWidth="1"/>
    <col min="1573" max="1573" width="11.85546875" style="71" customWidth="1"/>
    <col min="1574" max="1574" width="112.42578125" style="71" customWidth="1"/>
    <col min="1575" max="1575" width="5.7109375" style="71" customWidth="1"/>
    <col min="1576" max="1593" width="0" style="71" hidden="1" customWidth="1"/>
    <col min="1594" max="1594" width="16.42578125" style="71" customWidth="1"/>
    <col min="1595" max="1792" width="9.140625" style="71"/>
    <col min="1793" max="1816" width="0" style="71" hidden="1" customWidth="1"/>
    <col min="1817" max="1817" width="7.42578125" style="71" customWidth="1"/>
    <col min="1818" max="1818" width="42.85546875" style="71" customWidth="1"/>
    <col min="1819" max="1819" width="11.85546875" style="71" customWidth="1"/>
    <col min="1820" max="1820" width="10" style="71" bestFit="1" customWidth="1"/>
    <col min="1821" max="1824" width="9.42578125" style="71" bestFit="1" customWidth="1"/>
    <col min="1825" max="1825" width="9.42578125" style="71" customWidth="1"/>
    <col min="1826" max="1826" width="9.42578125" style="71" bestFit="1" customWidth="1"/>
    <col min="1827" max="1827" width="11.85546875" style="71" customWidth="1"/>
    <col min="1828" max="1828" width="36" style="71" bestFit="1" customWidth="1"/>
    <col min="1829" max="1829" width="11.85546875" style="71" customWidth="1"/>
    <col min="1830" max="1830" width="112.42578125" style="71" customWidth="1"/>
    <col min="1831" max="1831" width="5.7109375" style="71" customWidth="1"/>
    <col min="1832" max="1849" width="0" style="71" hidden="1" customWidth="1"/>
    <col min="1850" max="1850" width="16.42578125" style="71" customWidth="1"/>
    <col min="1851" max="2048" width="9.140625" style="71"/>
    <col min="2049" max="2072" width="0" style="71" hidden="1" customWidth="1"/>
    <col min="2073" max="2073" width="7.42578125" style="71" customWidth="1"/>
    <col min="2074" max="2074" width="42.85546875" style="71" customWidth="1"/>
    <col min="2075" max="2075" width="11.85546875" style="71" customWidth="1"/>
    <col min="2076" max="2076" width="10" style="71" bestFit="1" customWidth="1"/>
    <col min="2077" max="2080" width="9.42578125" style="71" bestFit="1" customWidth="1"/>
    <col min="2081" max="2081" width="9.42578125" style="71" customWidth="1"/>
    <col min="2082" max="2082" width="9.42578125" style="71" bestFit="1" customWidth="1"/>
    <col min="2083" max="2083" width="11.85546875" style="71" customWidth="1"/>
    <col min="2084" max="2084" width="36" style="71" bestFit="1" customWidth="1"/>
    <col min="2085" max="2085" width="11.85546875" style="71" customWidth="1"/>
    <col min="2086" max="2086" width="112.42578125" style="71" customWidth="1"/>
    <col min="2087" max="2087" width="5.7109375" style="71" customWidth="1"/>
    <col min="2088" max="2105" width="0" style="71" hidden="1" customWidth="1"/>
    <col min="2106" max="2106" width="16.42578125" style="71" customWidth="1"/>
    <col min="2107" max="2304" width="9.140625" style="71"/>
    <col min="2305" max="2328" width="0" style="71" hidden="1" customWidth="1"/>
    <col min="2329" max="2329" width="7.42578125" style="71" customWidth="1"/>
    <col min="2330" max="2330" width="42.85546875" style="71" customWidth="1"/>
    <col min="2331" max="2331" width="11.85546875" style="71" customWidth="1"/>
    <col min="2332" max="2332" width="10" style="71" bestFit="1" customWidth="1"/>
    <col min="2333" max="2336" width="9.42578125" style="71" bestFit="1" customWidth="1"/>
    <col min="2337" max="2337" width="9.42578125" style="71" customWidth="1"/>
    <col min="2338" max="2338" width="9.42578125" style="71" bestFit="1" customWidth="1"/>
    <col min="2339" max="2339" width="11.85546875" style="71" customWidth="1"/>
    <col min="2340" max="2340" width="36" style="71" bestFit="1" customWidth="1"/>
    <col min="2341" max="2341" width="11.85546875" style="71" customWidth="1"/>
    <col min="2342" max="2342" width="112.42578125" style="71" customWidth="1"/>
    <col min="2343" max="2343" width="5.7109375" style="71" customWidth="1"/>
    <col min="2344" max="2361" width="0" style="71" hidden="1" customWidth="1"/>
    <col min="2362" max="2362" width="16.42578125" style="71" customWidth="1"/>
    <col min="2363" max="2560" width="9.140625" style="71"/>
    <col min="2561" max="2584" width="0" style="71" hidden="1" customWidth="1"/>
    <col min="2585" max="2585" width="7.42578125" style="71" customWidth="1"/>
    <col min="2586" max="2586" width="42.85546875" style="71" customWidth="1"/>
    <col min="2587" max="2587" width="11.85546875" style="71" customWidth="1"/>
    <col min="2588" max="2588" width="10" style="71" bestFit="1" customWidth="1"/>
    <col min="2589" max="2592" width="9.42578125" style="71" bestFit="1" customWidth="1"/>
    <col min="2593" max="2593" width="9.42578125" style="71" customWidth="1"/>
    <col min="2594" max="2594" width="9.42578125" style="71" bestFit="1" customWidth="1"/>
    <col min="2595" max="2595" width="11.85546875" style="71" customWidth="1"/>
    <col min="2596" max="2596" width="36" style="71" bestFit="1" customWidth="1"/>
    <col min="2597" max="2597" width="11.85546875" style="71" customWidth="1"/>
    <col min="2598" max="2598" width="112.42578125" style="71" customWidth="1"/>
    <col min="2599" max="2599" width="5.7109375" style="71" customWidth="1"/>
    <col min="2600" max="2617" width="0" style="71" hidden="1" customWidth="1"/>
    <col min="2618" max="2618" width="16.42578125" style="71" customWidth="1"/>
    <col min="2619" max="2816" width="9.140625" style="71"/>
    <col min="2817" max="2840" width="0" style="71" hidden="1" customWidth="1"/>
    <col min="2841" max="2841" width="7.42578125" style="71" customWidth="1"/>
    <col min="2842" max="2842" width="42.85546875" style="71" customWidth="1"/>
    <col min="2843" max="2843" width="11.85546875" style="71" customWidth="1"/>
    <col min="2844" max="2844" width="10" style="71" bestFit="1" customWidth="1"/>
    <col min="2845" max="2848" width="9.42578125" style="71" bestFit="1" customWidth="1"/>
    <col min="2849" max="2849" width="9.42578125" style="71" customWidth="1"/>
    <col min="2850" max="2850" width="9.42578125" style="71" bestFit="1" customWidth="1"/>
    <col min="2851" max="2851" width="11.85546875" style="71" customWidth="1"/>
    <col min="2852" max="2852" width="36" style="71" bestFit="1" customWidth="1"/>
    <col min="2853" max="2853" width="11.85546875" style="71" customWidth="1"/>
    <col min="2854" max="2854" width="112.42578125" style="71" customWidth="1"/>
    <col min="2855" max="2855" width="5.7109375" style="71" customWidth="1"/>
    <col min="2856" max="2873" width="0" style="71" hidden="1" customWidth="1"/>
    <col min="2874" max="2874" width="16.42578125" style="71" customWidth="1"/>
    <col min="2875" max="3072" width="9.140625" style="71"/>
    <col min="3073" max="3096" width="0" style="71" hidden="1" customWidth="1"/>
    <col min="3097" max="3097" width="7.42578125" style="71" customWidth="1"/>
    <col min="3098" max="3098" width="42.85546875" style="71" customWidth="1"/>
    <col min="3099" max="3099" width="11.85546875" style="71" customWidth="1"/>
    <col min="3100" max="3100" width="10" style="71" bestFit="1" customWidth="1"/>
    <col min="3101" max="3104" width="9.42578125" style="71" bestFit="1" customWidth="1"/>
    <col min="3105" max="3105" width="9.42578125" style="71" customWidth="1"/>
    <col min="3106" max="3106" width="9.42578125" style="71" bestFit="1" customWidth="1"/>
    <col min="3107" max="3107" width="11.85546875" style="71" customWidth="1"/>
    <col min="3108" max="3108" width="36" style="71" bestFit="1" customWidth="1"/>
    <col min="3109" max="3109" width="11.85546875" style="71" customWidth="1"/>
    <col min="3110" max="3110" width="112.42578125" style="71" customWidth="1"/>
    <col min="3111" max="3111" width="5.7109375" style="71" customWidth="1"/>
    <col min="3112" max="3129" width="0" style="71" hidden="1" customWidth="1"/>
    <col min="3130" max="3130" width="16.42578125" style="71" customWidth="1"/>
    <col min="3131" max="3328" width="9.140625" style="71"/>
    <col min="3329" max="3352" width="0" style="71" hidden="1" customWidth="1"/>
    <col min="3353" max="3353" width="7.42578125" style="71" customWidth="1"/>
    <col min="3354" max="3354" width="42.85546875" style="71" customWidth="1"/>
    <col min="3355" max="3355" width="11.85546875" style="71" customWidth="1"/>
    <col min="3356" max="3356" width="10" style="71" bestFit="1" customWidth="1"/>
    <col min="3357" max="3360" width="9.42578125" style="71" bestFit="1" customWidth="1"/>
    <col min="3361" max="3361" width="9.42578125" style="71" customWidth="1"/>
    <col min="3362" max="3362" width="9.42578125" style="71" bestFit="1" customWidth="1"/>
    <col min="3363" max="3363" width="11.85546875" style="71" customWidth="1"/>
    <col min="3364" max="3364" width="36" style="71" bestFit="1" customWidth="1"/>
    <col min="3365" max="3365" width="11.85546875" style="71" customWidth="1"/>
    <col min="3366" max="3366" width="112.42578125" style="71" customWidth="1"/>
    <col min="3367" max="3367" width="5.7109375" style="71" customWidth="1"/>
    <col min="3368" max="3385" width="0" style="71" hidden="1" customWidth="1"/>
    <col min="3386" max="3386" width="16.42578125" style="71" customWidth="1"/>
    <col min="3387" max="3584" width="9.140625" style="71"/>
    <col min="3585" max="3608" width="0" style="71" hidden="1" customWidth="1"/>
    <col min="3609" max="3609" width="7.42578125" style="71" customWidth="1"/>
    <col min="3610" max="3610" width="42.85546875" style="71" customWidth="1"/>
    <col min="3611" max="3611" width="11.85546875" style="71" customWidth="1"/>
    <col min="3612" max="3612" width="10" style="71" bestFit="1" customWidth="1"/>
    <col min="3613" max="3616" width="9.42578125" style="71" bestFit="1" customWidth="1"/>
    <col min="3617" max="3617" width="9.42578125" style="71" customWidth="1"/>
    <col min="3618" max="3618" width="9.42578125" style="71" bestFit="1" customWidth="1"/>
    <col min="3619" max="3619" width="11.85546875" style="71" customWidth="1"/>
    <col min="3620" max="3620" width="36" style="71" bestFit="1" customWidth="1"/>
    <col min="3621" max="3621" width="11.85546875" style="71" customWidth="1"/>
    <col min="3622" max="3622" width="112.42578125" style="71" customWidth="1"/>
    <col min="3623" max="3623" width="5.7109375" style="71" customWidth="1"/>
    <col min="3624" max="3641" width="0" style="71" hidden="1" customWidth="1"/>
    <col min="3642" max="3642" width="16.42578125" style="71" customWidth="1"/>
    <col min="3643" max="3840" width="9.140625" style="71"/>
    <col min="3841" max="3864" width="0" style="71" hidden="1" customWidth="1"/>
    <col min="3865" max="3865" width="7.42578125" style="71" customWidth="1"/>
    <col min="3866" max="3866" width="42.85546875" style="71" customWidth="1"/>
    <col min="3867" max="3867" width="11.85546875" style="71" customWidth="1"/>
    <col min="3868" max="3868" width="10" style="71" bestFit="1" customWidth="1"/>
    <col min="3869" max="3872" width="9.42578125" style="71" bestFit="1" customWidth="1"/>
    <col min="3873" max="3873" width="9.42578125" style="71" customWidth="1"/>
    <col min="3874" max="3874" width="9.42578125" style="71" bestFit="1" customWidth="1"/>
    <col min="3875" max="3875" width="11.85546875" style="71" customWidth="1"/>
    <col min="3876" max="3876" width="36" style="71" bestFit="1" customWidth="1"/>
    <col min="3877" max="3877" width="11.85546875" style="71" customWidth="1"/>
    <col min="3878" max="3878" width="112.42578125" style="71" customWidth="1"/>
    <col min="3879" max="3879" width="5.7109375" style="71" customWidth="1"/>
    <col min="3880" max="3897" width="0" style="71" hidden="1" customWidth="1"/>
    <col min="3898" max="3898" width="16.42578125" style="71" customWidth="1"/>
    <col min="3899" max="4096" width="9.140625" style="71"/>
    <col min="4097" max="4120" width="0" style="71" hidden="1" customWidth="1"/>
    <col min="4121" max="4121" width="7.42578125" style="71" customWidth="1"/>
    <col min="4122" max="4122" width="42.85546875" style="71" customWidth="1"/>
    <col min="4123" max="4123" width="11.85546875" style="71" customWidth="1"/>
    <col min="4124" max="4124" width="10" style="71" bestFit="1" customWidth="1"/>
    <col min="4125" max="4128" width="9.42578125" style="71" bestFit="1" customWidth="1"/>
    <col min="4129" max="4129" width="9.42578125" style="71" customWidth="1"/>
    <col min="4130" max="4130" width="9.42578125" style="71" bestFit="1" customWidth="1"/>
    <col min="4131" max="4131" width="11.85546875" style="71" customWidth="1"/>
    <col min="4132" max="4132" width="36" style="71" bestFit="1" customWidth="1"/>
    <col min="4133" max="4133" width="11.85546875" style="71" customWidth="1"/>
    <col min="4134" max="4134" width="112.42578125" style="71" customWidth="1"/>
    <col min="4135" max="4135" width="5.7109375" style="71" customWidth="1"/>
    <col min="4136" max="4153" width="0" style="71" hidden="1" customWidth="1"/>
    <col min="4154" max="4154" width="16.42578125" style="71" customWidth="1"/>
    <col min="4155" max="4352" width="9.140625" style="71"/>
    <col min="4353" max="4376" width="0" style="71" hidden="1" customWidth="1"/>
    <col min="4377" max="4377" width="7.42578125" style="71" customWidth="1"/>
    <col min="4378" max="4378" width="42.85546875" style="71" customWidth="1"/>
    <col min="4379" max="4379" width="11.85546875" style="71" customWidth="1"/>
    <col min="4380" max="4380" width="10" style="71" bestFit="1" customWidth="1"/>
    <col min="4381" max="4384" width="9.42578125" style="71" bestFit="1" customWidth="1"/>
    <col min="4385" max="4385" width="9.42578125" style="71" customWidth="1"/>
    <col min="4386" max="4386" width="9.42578125" style="71" bestFit="1" customWidth="1"/>
    <col min="4387" max="4387" width="11.85546875" style="71" customWidth="1"/>
    <col min="4388" max="4388" width="36" style="71" bestFit="1" customWidth="1"/>
    <col min="4389" max="4389" width="11.85546875" style="71" customWidth="1"/>
    <col min="4390" max="4390" width="112.42578125" style="71" customWidth="1"/>
    <col min="4391" max="4391" width="5.7109375" style="71" customWidth="1"/>
    <col min="4392" max="4409" width="0" style="71" hidden="1" customWidth="1"/>
    <col min="4410" max="4410" width="16.42578125" style="71" customWidth="1"/>
    <col min="4411" max="4608" width="9.140625" style="71"/>
    <col min="4609" max="4632" width="0" style="71" hidden="1" customWidth="1"/>
    <col min="4633" max="4633" width="7.42578125" style="71" customWidth="1"/>
    <col min="4634" max="4634" width="42.85546875" style="71" customWidth="1"/>
    <col min="4635" max="4635" width="11.85546875" style="71" customWidth="1"/>
    <col min="4636" max="4636" width="10" style="71" bestFit="1" customWidth="1"/>
    <col min="4637" max="4640" width="9.42578125" style="71" bestFit="1" customWidth="1"/>
    <col min="4641" max="4641" width="9.42578125" style="71" customWidth="1"/>
    <col min="4642" max="4642" width="9.42578125" style="71" bestFit="1" customWidth="1"/>
    <col min="4643" max="4643" width="11.85546875" style="71" customWidth="1"/>
    <col min="4644" max="4644" width="36" style="71" bestFit="1" customWidth="1"/>
    <col min="4645" max="4645" width="11.85546875" style="71" customWidth="1"/>
    <col min="4646" max="4646" width="112.42578125" style="71" customWidth="1"/>
    <col min="4647" max="4647" width="5.7109375" style="71" customWidth="1"/>
    <col min="4648" max="4665" width="0" style="71" hidden="1" customWidth="1"/>
    <col min="4666" max="4666" width="16.42578125" style="71" customWidth="1"/>
    <col min="4667" max="4864" width="9.140625" style="71"/>
    <col min="4865" max="4888" width="0" style="71" hidden="1" customWidth="1"/>
    <col min="4889" max="4889" width="7.42578125" style="71" customWidth="1"/>
    <col min="4890" max="4890" width="42.85546875" style="71" customWidth="1"/>
    <col min="4891" max="4891" width="11.85546875" style="71" customWidth="1"/>
    <col min="4892" max="4892" width="10" style="71" bestFit="1" customWidth="1"/>
    <col min="4893" max="4896" width="9.42578125" style="71" bestFit="1" customWidth="1"/>
    <col min="4897" max="4897" width="9.42578125" style="71" customWidth="1"/>
    <col min="4898" max="4898" width="9.42578125" style="71" bestFit="1" customWidth="1"/>
    <col min="4899" max="4899" width="11.85546875" style="71" customWidth="1"/>
    <col min="4900" max="4900" width="36" style="71" bestFit="1" customWidth="1"/>
    <col min="4901" max="4901" width="11.85546875" style="71" customWidth="1"/>
    <col min="4902" max="4902" width="112.42578125" style="71" customWidth="1"/>
    <col min="4903" max="4903" width="5.7109375" style="71" customWidth="1"/>
    <col min="4904" max="4921" width="0" style="71" hidden="1" customWidth="1"/>
    <col min="4922" max="4922" width="16.42578125" style="71" customWidth="1"/>
    <col min="4923" max="5120" width="9.140625" style="71"/>
    <col min="5121" max="5144" width="0" style="71" hidden="1" customWidth="1"/>
    <col min="5145" max="5145" width="7.42578125" style="71" customWidth="1"/>
    <col min="5146" max="5146" width="42.85546875" style="71" customWidth="1"/>
    <col min="5147" max="5147" width="11.85546875" style="71" customWidth="1"/>
    <col min="5148" max="5148" width="10" style="71" bestFit="1" customWidth="1"/>
    <col min="5149" max="5152" width="9.42578125" style="71" bestFit="1" customWidth="1"/>
    <col min="5153" max="5153" width="9.42578125" style="71" customWidth="1"/>
    <col min="5154" max="5154" width="9.42578125" style="71" bestFit="1" customWidth="1"/>
    <col min="5155" max="5155" width="11.85546875" style="71" customWidth="1"/>
    <col min="5156" max="5156" width="36" style="71" bestFit="1" customWidth="1"/>
    <col min="5157" max="5157" width="11.85546875" style="71" customWidth="1"/>
    <col min="5158" max="5158" width="112.42578125" style="71" customWidth="1"/>
    <col min="5159" max="5159" width="5.7109375" style="71" customWidth="1"/>
    <col min="5160" max="5177" width="0" style="71" hidden="1" customWidth="1"/>
    <col min="5178" max="5178" width="16.42578125" style="71" customWidth="1"/>
    <col min="5179" max="5376" width="9.140625" style="71"/>
    <col min="5377" max="5400" width="0" style="71" hidden="1" customWidth="1"/>
    <col min="5401" max="5401" width="7.42578125" style="71" customWidth="1"/>
    <col min="5402" max="5402" width="42.85546875" style="71" customWidth="1"/>
    <col min="5403" max="5403" width="11.85546875" style="71" customWidth="1"/>
    <col min="5404" max="5404" width="10" style="71" bestFit="1" customWidth="1"/>
    <col min="5405" max="5408" width="9.42578125" style="71" bestFit="1" customWidth="1"/>
    <col min="5409" max="5409" width="9.42578125" style="71" customWidth="1"/>
    <col min="5410" max="5410" width="9.42578125" style="71" bestFit="1" customWidth="1"/>
    <col min="5411" max="5411" width="11.85546875" style="71" customWidth="1"/>
    <col min="5412" max="5412" width="36" style="71" bestFit="1" customWidth="1"/>
    <col min="5413" max="5413" width="11.85546875" style="71" customWidth="1"/>
    <col min="5414" max="5414" width="112.42578125" style="71" customWidth="1"/>
    <col min="5415" max="5415" width="5.7109375" style="71" customWidth="1"/>
    <col min="5416" max="5433" width="0" style="71" hidden="1" customWidth="1"/>
    <col min="5434" max="5434" width="16.42578125" style="71" customWidth="1"/>
    <col min="5435" max="5632" width="9.140625" style="71"/>
    <col min="5633" max="5656" width="0" style="71" hidden="1" customWidth="1"/>
    <col min="5657" max="5657" width="7.42578125" style="71" customWidth="1"/>
    <col min="5658" max="5658" width="42.85546875" style="71" customWidth="1"/>
    <col min="5659" max="5659" width="11.85546875" style="71" customWidth="1"/>
    <col min="5660" max="5660" width="10" style="71" bestFit="1" customWidth="1"/>
    <col min="5661" max="5664" width="9.42578125" style="71" bestFit="1" customWidth="1"/>
    <col min="5665" max="5665" width="9.42578125" style="71" customWidth="1"/>
    <col min="5666" max="5666" width="9.42578125" style="71" bestFit="1" customWidth="1"/>
    <col min="5667" max="5667" width="11.85546875" style="71" customWidth="1"/>
    <col min="5668" max="5668" width="36" style="71" bestFit="1" customWidth="1"/>
    <col min="5669" max="5669" width="11.85546875" style="71" customWidth="1"/>
    <col min="5670" max="5670" width="112.42578125" style="71" customWidth="1"/>
    <col min="5671" max="5671" width="5.7109375" style="71" customWidth="1"/>
    <col min="5672" max="5689" width="0" style="71" hidden="1" customWidth="1"/>
    <col min="5690" max="5690" width="16.42578125" style="71" customWidth="1"/>
    <col min="5691" max="5888" width="9.140625" style="71"/>
    <col min="5889" max="5912" width="0" style="71" hidden="1" customWidth="1"/>
    <col min="5913" max="5913" width="7.42578125" style="71" customWidth="1"/>
    <col min="5914" max="5914" width="42.85546875" style="71" customWidth="1"/>
    <col min="5915" max="5915" width="11.85546875" style="71" customWidth="1"/>
    <col min="5916" max="5916" width="10" style="71" bestFit="1" customWidth="1"/>
    <col min="5917" max="5920" width="9.42578125" style="71" bestFit="1" customWidth="1"/>
    <col min="5921" max="5921" width="9.42578125" style="71" customWidth="1"/>
    <col min="5922" max="5922" width="9.42578125" style="71" bestFit="1" customWidth="1"/>
    <col min="5923" max="5923" width="11.85546875" style="71" customWidth="1"/>
    <col min="5924" max="5924" width="36" style="71" bestFit="1" customWidth="1"/>
    <col min="5925" max="5925" width="11.85546875" style="71" customWidth="1"/>
    <col min="5926" max="5926" width="112.42578125" style="71" customWidth="1"/>
    <col min="5927" max="5927" width="5.7109375" style="71" customWidth="1"/>
    <col min="5928" max="5945" width="0" style="71" hidden="1" customWidth="1"/>
    <col min="5946" max="5946" width="16.42578125" style="71" customWidth="1"/>
    <col min="5947" max="6144" width="9.140625" style="71"/>
    <col min="6145" max="6168" width="0" style="71" hidden="1" customWidth="1"/>
    <col min="6169" max="6169" width="7.42578125" style="71" customWidth="1"/>
    <col min="6170" max="6170" width="42.85546875" style="71" customWidth="1"/>
    <col min="6171" max="6171" width="11.85546875" style="71" customWidth="1"/>
    <col min="6172" max="6172" width="10" style="71" bestFit="1" customWidth="1"/>
    <col min="6173" max="6176" width="9.42578125" style="71" bestFit="1" customWidth="1"/>
    <col min="6177" max="6177" width="9.42578125" style="71" customWidth="1"/>
    <col min="6178" max="6178" width="9.42578125" style="71" bestFit="1" customWidth="1"/>
    <col min="6179" max="6179" width="11.85546875" style="71" customWidth="1"/>
    <col min="6180" max="6180" width="36" style="71" bestFit="1" customWidth="1"/>
    <col min="6181" max="6181" width="11.85546875" style="71" customWidth="1"/>
    <col min="6182" max="6182" width="112.42578125" style="71" customWidth="1"/>
    <col min="6183" max="6183" width="5.7109375" style="71" customWidth="1"/>
    <col min="6184" max="6201" width="0" style="71" hidden="1" customWidth="1"/>
    <col min="6202" max="6202" width="16.42578125" style="71" customWidth="1"/>
    <col min="6203" max="6400" width="9.140625" style="71"/>
    <col min="6401" max="6424" width="0" style="71" hidden="1" customWidth="1"/>
    <col min="6425" max="6425" width="7.42578125" style="71" customWidth="1"/>
    <col min="6426" max="6426" width="42.85546875" style="71" customWidth="1"/>
    <col min="6427" max="6427" width="11.85546875" style="71" customWidth="1"/>
    <col min="6428" max="6428" width="10" style="71" bestFit="1" customWidth="1"/>
    <col min="6429" max="6432" width="9.42578125" style="71" bestFit="1" customWidth="1"/>
    <col min="6433" max="6433" width="9.42578125" style="71" customWidth="1"/>
    <col min="6434" max="6434" width="9.42578125" style="71" bestFit="1" customWidth="1"/>
    <col min="6435" max="6435" width="11.85546875" style="71" customWidth="1"/>
    <col min="6436" max="6436" width="36" style="71" bestFit="1" customWidth="1"/>
    <col min="6437" max="6437" width="11.85546875" style="71" customWidth="1"/>
    <col min="6438" max="6438" width="112.42578125" style="71" customWidth="1"/>
    <col min="6439" max="6439" width="5.7109375" style="71" customWidth="1"/>
    <col min="6440" max="6457" width="0" style="71" hidden="1" customWidth="1"/>
    <col min="6458" max="6458" width="16.42578125" style="71" customWidth="1"/>
    <col min="6459" max="6656" width="9.140625" style="71"/>
    <col min="6657" max="6680" width="0" style="71" hidden="1" customWidth="1"/>
    <col min="6681" max="6681" width="7.42578125" style="71" customWidth="1"/>
    <col min="6682" max="6682" width="42.85546875" style="71" customWidth="1"/>
    <col min="6683" max="6683" width="11.85546875" style="71" customWidth="1"/>
    <col min="6684" max="6684" width="10" style="71" bestFit="1" customWidth="1"/>
    <col min="6685" max="6688" width="9.42578125" style="71" bestFit="1" customWidth="1"/>
    <col min="6689" max="6689" width="9.42578125" style="71" customWidth="1"/>
    <col min="6690" max="6690" width="9.42578125" style="71" bestFit="1" customWidth="1"/>
    <col min="6691" max="6691" width="11.85546875" style="71" customWidth="1"/>
    <col min="6692" max="6692" width="36" style="71" bestFit="1" customWidth="1"/>
    <col min="6693" max="6693" width="11.85546875" style="71" customWidth="1"/>
    <col min="6694" max="6694" width="112.42578125" style="71" customWidth="1"/>
    <col min="6695" max="6695" width="5.7109375" style="71" customWidth="1"/>
    <col min="6696" max="6713" width="0" style="71" hidden="1" customWidth="1"/>
    <col min="6714" max="6714" width="16.42578125" style="71" customWidth="1"/>
    <col min="6715" max="6912" width="9.140625" style="71"/>
    <col min="6913" max="6936" width="0" style="71" hidden="1" customWidth="1"/>
    <col min="6937" max="6937" width="7.42578125" style="71" customWidth="1"/>
    <col min="6938" max="6938" width="42.85546875" style="71" customWidth="1"/>
    <col min="6939" max="6939" width="11.85546875" style="71" customWidth="1"/>
    <col min="6940" max="6940" width="10" style="71" bestFit="1" customWidth="1"/>
    <col min="6941" max="6944" width="9.42578125" style="71" bestFit="1" customWidth="1"/>
    <col min="6945" max="6945" width="9.42578125" style="71" customWidth="1"/>
    <col min="6946" max="6946" width="9.42578125" style="71" bestFit="1" customWidth="1"/>
    <col min="6947" max="6947" width="11.85546875" style="71" customWidth="1"/>
    <col min="6948" max="6948" width="36" style="71" bestFit="1" customWidth="1"/>
    <col min="6949" max="6949" width="11.85546875" style="71" customWidth="1"/>
    <col min="6950" max="6950" width="112.42578125" style="71" customWidth="1"/>
    <col min="6951" max="6951" width="5.7109375" style="71" customWidth="1"/>
    <col min="6952" max="6969" width="0" style="71" hidden="1" customWidth="1"/>
    <col min="6970" max="6970" width="16.42578125" style="71" customWidth="1"/>
    <col min="6971" max="7168" width="9.140625" style="71"/>
    <col min="7169" max="7192" width="0" style="71" hidden="1" customWidth="1"/>
    <col min="7193" max="7193" width="7.42578125" style="71" customWidth="1"/>
    <col min="7194" max="7194" width="42.85546875" style="71" customWidth="1"/>
    <col min="7195" max="7195" width="11.85546875" style="71" customWidth="1"/>
    <col min="7196" max="7196" width="10" style="71" bestFit="1" customWidth="1"/>
    <col min="7197" max="7200" width="9.42578125" style="71" bestFit="1" customWidth="1"/>
    <col min="7201" max="7201" width="9.42578125" style="71" customWidth="1"/>
    <col min="7202" max="7202" width="9.42578125" style="71" bestFit="1" customWidth="1"/>
    <col min="7203" max="7203" width="11.85546875" style="71" customWidth="1"/>
    <col min="7204" max="7204" width="36" style="71" bestFit="1" customWidth="1"/>
    <col min="7205" max="7205" width="11.85546875" style="71" customWidth="1"/>
    <col min="7206" max="7206" width="112.42578125" style="71" customWidth="1"/>
    <col min="7207" max="7207" width="5.7109375" style="71" customWidth="1"/>
    <col min="7208" max="7225" width="0" style="71" hidden="1" customWidth="1"/>
    <col min="7226" max="7226" width="16.42578125" style="71" customWidth="1"/>
    <col min="7227" max="7424" width="9.140625" style="71"/>
    <col min="7425" max="7448" width="0" style="71" hidden="1" customWidth="1"/>
    <col min="7449" max="7449" width="7.42578125" style="71" customWidth="1"/>
    <col min="7450" max="7450" width="42.85546875" style="71" customWidth="1"/>
    <col min="7451" max="7451" width="11.85546875" style="71" customWidth="1"/>
    <col min="7452" max="7452" width="10" style="71" bestFit="1" customWidth="1"/>
    <col min="7453" max="7456" width="9.42578125" style="71" bestFit="1" customWidth="1"/>
    <col min="7457" max="7457" width="9.42578125" style="71" customWidth="1"/>
    <col min="7458" max="7458" width="9.42578125" style="71" bestFit="1" customWidth="1"/>
    <col min="7459" max="7459" width="11.85546875" style="71" customWidth="1"/>
    <col min="7460" max="7460" width="36" style="71" bestFit="1" customWidth="1"/>
    <col min="7461" max="7461" width="11.85546875" style="71" customWidth="1"/>
    <col min="7462" max="7462" width="112.42578125" style="71" customWidth="1"/>
    <col min="7463" max="7463" width="5.7109375" style="71" customWidth="1"/>
    <col min="7464" max="7481" width="0" style="71" hidden="1" customWidth="1"/>
    <col min="7482" max="7482" width="16.42578125" style="71" customWidth="1"/>
    <col min="7483" max="7680" width="9.140625" style="71"/>
    <col min="7681" max="7704" width="0" style="71" hidden="1" customWidth="1"/>
    <col min="7705" max="7705" width="7.42578125" style="71" customWidth="1"/>
    <col min="7706" max="7706" width="42.85546875" style="71" customWidth="1"/>
    <col min="7707" max="7707" width="11.85546875" style="71" customWidth="1"/>
    <col min="7708" max="7708" width="10" style="71" bestFit="1" customWidth="1"/>
    <col min="7709" max="7712" width="9.42578125" style="71" bestFit="1" customWidth="1"/>
    <col min="7713" max="7713" width="9.42578125" style="71" customWidth="1"/>
    <col min="7714" max="7714" width="9.42578125" style="71" bestFit="1" customWidth="1"/>
    <col min="7715" max="7715" width="11.85546875" style="71" customWidth="1"/>
    <col min="7716" max="7716" width="36" style="71" bestFit="1" customWidth="1"/>
    <col min="7717" max="7717" width="11.85546875" style="71" customWidth="1"/>
    <col min="7718" max="7718" width="112.42578125" style="71" customWidth="1"/>
    <col min="7719" max="7719" width="5.7109375" style="71" customWidth="1"/>
    <col min="7720" max="7737" width="0" style="71" hidden="1" customWidth="1"/>
    <col min="7738" max="7738" width="16.42578125" style="71" customWidth="1"/>
    <col min="7739" max="7936" width="9.140625" style="71"/>
    <col min="7937" max="7960" width="0" style="71" hidden="1" customWidth="1"/>
    <col min="7961" max="7961" width="7.42578125" style="71" customWidth="1"/>
    <col min="7962" max="7962" width="42.85546875" style="71" customWidth="1"/>
    <col min="7963" max="7963" width="11.85546875" style="71" customWidth="1"/>
    <col min="7964" max="7964" width="10" style="71" bestFit="1" customWidth="1"/>
    <col min="7965" max="7968" width="9.42578125" style="71" bestFit="1" customWidth="1"/>
    <col min="7969" max="7969" width="9.42578125" style="71" customWidth="1"/>
    <col min="7970" max="7970" width="9.42578125" style="71" bestFit="1" customWidth="1"/>
    <col min="7971" max="7971" width="11.85546875" style="71" customWidth="1"/>
    <col min="7972" max="7972" width="36" style="71" bestFit="1" customWidth="1"/>
    <col min="7973" max="7973" width="11.85546875" style="71" customWidth="1"/>
    <col min="7974" max="7974" width="112.42578125" style="71" customWidth="1"/>
    <col min="7975" max="7975" width="5.7109375" style="71" customWidth="1"/>
    <col min="7976" max="7993" width="0" style="71" hidden="1" customWidth="1"/>
    <col min="7994" max="7994" width="16.42578125" style="71" customWidth="1"/>
    <col min="7995" max="8192" width="9.140625" style="71"/>
    <col min="8193" max="8216" width="0" style="71" hidden="1" customWidth="1"/>
    <col min="8217" max="8217" width="7.42578125" style="71" customWidth="1"/>
    <col min="8218" max="8218" width="42.85546875" style="71" customWidth="1"/>
    <col min="8219" max="8219" width="11.85546875" style="71" customWidth="1"/>
    <col min="8220" max="8220" width="10" style="71" bestFit="1" customWidth="1"/>
    <col min="8221" max="8224" width="9.42578125" style="71" bestFit="1" customWidth="1"/>
    <col min="8225" max="8225" width="9.42578125" style="71" customWidth="1"/>
    <col min="8226" max="8226" width="9.42578125" style="71" bestFit="1" customWidth="1"/>
    <col min="8227" max="8227" width="11.85546875" style="71" customWidth="1"/>
    <col min="8228" max="8228" width="36" style="71" bestFit="1" customWidth="1"/>
    <col min="8229" max="8229" width="11.85546875" style="71" customWidth="1"/>
    <col min="8230" max="8230" width="112.42578125" style="71" customWidth="1"/>
    <col min="8231" max="8231" width="5.7109375" style="71" customWidth="1"/>
    <col min="8232" max="8249" width="0" style="71" hidden="1" customWidth="1"/>
    <col min="8250" max="8250" width="16.42578125" style="71" customWidth="1"/>
    <col min="8251" max="8448" width="9.140625" style="71"/>
    <col min="8449" max="8472" width="0" style="71" hidden="1" customWidth="1"/>
    <col min="8473" max="8473" width="7.42578125" style="71" customWidth="1"/>
    <col min="8474" max="8474" width="42.85546875" style="71" customWidth="1"/>
    <col min="8475" max="8475" width="11.85546875" style="71" customWidth="1"/>
    <col min="8476" max="8476" width="10" style="71" bestFit="1" customWidth="1"/>
    <col min="8477" max="8480" width="9.42578125" style="71" bestFit="1" customWidth="1"/>
    <col min="8481" max="8481" width="9.42578125" style="71" customWidth="1"/>
    <col min="8482" max="8482" width="9.42578125" style="71" bestFit="1" customWidth="1"/>
    <col min="8483" max="8483" width="11.85546875" style="71" customWidth="1"/>
    <col min="8484" max="8484" width="36" style="71" bestFit="1" customWidth="1"/>
    <col min="8485" max="8485" width="11.85546875" style="71" customWidth="1"/>
    <col min="8486" max="8486" width="112.42578125" style="71" customWidth="1"/>
    <col min="8487" max="8487" width="5.7109375" style="71" customWidth="1"/>
    <col min="8488" max="8505" width="0" style="71" hidden="1" customWidth="1"/>
    <col min="8506" max="8506" width="16.42578125" style="71" customWidth="1"/>
    <col min="8507" max="8704" width="9.140625" style="71"/>
    <col min="8705" max="8728" width="0" style="71" hidden="1" customWidth="1"/>
    <col min="8729" max="8729" width="7.42578125" style="71" customWidth="1"/>
    <col min="8730" max="8730" width="42.85546875" style="71" customWidth="1"/>
    <col min="8731" max="8731" width="11.85546875" style="71" customWidth="1"/>
    <col min="8732" max="8732" width="10" style="71" bestFit="1" customWidth="1"/>
    <col min="8733" max="8736" width="9.42578125" style="71" bestFit="1" customWidth="1"/>
    <col min="8737" max="8737" width="9.42578125" style="71" customWidth="1"/>
    <col min="8738" max="8738" width="9.42578125" style="71" bestFit="1" customWidth="1"/>
    <col min="8739" max="8739" width="11.85546875" style="71" customWidth="1"/>
    <col min="8740" max="8740" width="36" style="71" bestFit="1" customWidth="1"/>
    <col min="8741" max="8741" width="11.85546875" style="71" customWidth="1"/>
    <col min="8742" max="8742" width="112.42578125" style="71" customWidth="1"/>
    <col min="8743" max="8743" width="5.7109375" style="71" customWidth="1"/>
    <col min="8744" max="8761" width="0" style="71" hidden="1" customWidth="1"/>
    <col min="8762" max="8762" width="16.42578125" style="71" customWidth="1"/>
    <col min="8763" max="8960" width="9.140625" style="71"/>
    <col min="8961" max="8984" width="0" style="71" hidden="1" customWidth="1"/>
    <col min="8985" max="8985" width="7.42578125" style="71" customWidth="1"/>
    <col min="8986" max="8986" width="42.85546875" style="71" customWidth="1"/>
    <col min="8987" max="8987" width="11.85546875" style="71" customWidth="1"/>
    <col min="8988" max="8988" width="10" style="71" bestFit="1" customWidth="1"/>
    <col min="8989" max="8992" width="9.42578125" style="71" bestFit="1" customWidth="1"/>
    <col min="8993" max="8993" width="9.42578125" style="71" customWidth="1"/>
    <col min="8994" max="8994" width="9.42578125" style="71" bestFit="1" customWidth="1"/>
    <col min="8995" max="8995" width="11.85546875" style="71" customWidth="1"/>
    <col min="8996" max="8996" width="36" style="71" bestFit="1" customWidth="1"/>
    <col min="8997" max="8997" width="11.85546875" style="71" customWidth="1"/>
    <col min="8998" max="8998" width="112.42578125" style="71" customWidth="1"/>
    <col min="8999" max="8999" width="5.7109375" style="71" customWidth="1"/>
    <col min="9000" max="9017" width="0" style="71" hidden="1" customWidth="1"/>
    <col min="9018" max="9018" width="16.42578125" style="71" customWidth="1"/>
    <col min="9019" max="9216" width="9.140625" style="71"/>
    <col min="9217" max="9240" width="0" style="71" hidden="1" customWidth="1"/>
    <col min="9241" max="9241" width="7.42578125" style="71" customWidth="1"/>
    <col min="9242" max="9242" width="42.85546875" style="71" customWidth="1"/>
    <col min="9243" max="9243" width="11.85546875" style="71" customWidth="1"/>
    <col min="9244" max="9244" width="10" style="71" bestFit="1" customWidth="1"/>
    <col min="9245" max="9248" width="9.42578125" style="71" bestFit="1" customWidth="1"/>
    <col min="9249" max="9249" width="9.42578125" style="71" customWidth="1"/>
    <col min="9250" max="9250" width="9.42578125" style="71" bestFit="1" customWidth="1"/>
    <col min="9251" max="9251" width="11.85546875" style="71" customWidth="1"/>
    <col min="9252" max="9252" width="36" style="71" bestFit="1" customWidth="1"/>
    <col min="9253" max="9253" width="11.85546875" style="71" customWidth="1"/>
    <col min="9254" max="9254" width="112.42578125" style="71" customWidth="1"/>
    <col min="9255" max="9255" width="5.7109375" style="71" customWidth="1"/>
    <col min="9256" max="9273" width="0" style="71" hidden="1" customWidth="1"/>
    <col min="9274" max="9274" width="16.42578125" style="71" customWidth="1"/>
    <col min="9275" max="9472" width="9.140625" style="71"/>
    <col min="9473" max="9496" width="0" style="71" hidden="1" customWidth="1"/>
    <col min="9497" max="9497" width="7.42578125" style="71" customWidth="1"/>
    <col min="9498" max="9498" width="42.85546875" style="71" customWidth="1"/>
    <col min="9499" max="9499" width="11.85546875" style="71" customWidth="1"/>
    <col min="9500" max="9500" width="10" style="71" bestFit="1" customWidth="1"/>
    <col min="9501" max="9504" width="9.42578125" style="71" bestFit="1" customWidth="1"/>
    <col min="9505" max="9505" width="9.42578125" style="71" customWidth="1"/>
    <col min="9506" max="9506" width="9.42578125" style="71" bestFit="1" customWidth="1"/>
    <col min="9507" max="9507" width="11.85546875" style="71" customWidth="1"/>
    <col min="9508" max="9508" width="36" style="71" bestFit="1" customWidth="1"/>
    <col min="9509" max="9509" width="11.85546875" style="71" customWidth="1"/>
    <col min="9510" max="9510" width="112.42578125" style="71" customWidth="1"/>
    <col min="9511" max="9511" width="5.7109375" style="71" customWidth="1"/>
    <col min="9512" max="9529" width="0" style="71" hidden="1" customWidth="1"/>
    <col min="9530" max="9530" width="16.42578125" style="71" customWidth="1"/>
    <col min="9531" max="9728" width="9.140625" style="71"/>
    <col min="9729" max="9752" width="0" style="71" hidden="1" customWidth="1"/>
    <col min="9753" max="9753" width="7.42578125" style="71" customWidth="1"/>
    <col min="9754" max="9754" width="42.85546875" style="71" customWidth="1"/>
    <col min="9755" max="9755" width="11.85546875" style="71" customWidth="1"/>
    <col min="9756" max="9756" width="10" style="71" bestFit="1" customWidth="1"/>
    <col min="9757" max="9760" width="9.42578125" style="71" bestFit="1" customWidth="1"/>
    <col min="9761" max="9761" width="9.42578125" style="71" customWidth="1"/>
    <col min="9762" max="9762" width="9.42578125" style="71" bestFit="1" customWidth="1"/>
    <col min="9763" max="9763" width="11.85546875" style="71" customWidth="1"/>
    <col min="9764" max="9764" width="36" style="71" bestFit="1" customWidth="1"/>
    <col min="9765" max="9765" width="11.85546875" style="71" customWidth="1"/>
    <col min="9766" max="9766" width="112.42578125" style="71" customWidth="1"/>
    <col min="9767" max="9767" width="5.7109375" style="71" customWidth="1"/>
    <col min="9768" max="9785" width="0" style="71" hidden="1" customWidth="1"/>
    <col min="9786" max="9786" width="16.42578125" style="71" customWidth="1"/>
    <col min="9787" max="9984" width="9.140625" style="71"/>
    <col min="9985" max="10008" width="0" style="71" hidden="1" customWidth="1"/>
    <col min="10009" max="10009" width="7.42578125" style="71" customWidth="1"/>
    <col min="10010" max="10010" width="42.85546875" style="71" customWidth="1"/>
    <col min="10011" max="10011" width="11.85546875" style="71" customWidth="1"/>
    <col min="10012" max="10012" width="10" style="71" bestFit="1" customWidth="1"/>
    <col min="10013" max="10016" width="9.42578125" style="71" bestFit="1" customWidth="1"/>
    <col min="10017" max="10017" width="9.42578125" style="71" customWidth="1"/>
    <col min="10018" max="10018" width="9.42578125" style="71" bestFit="1" customWidth="1"/>
    <col min="10019" max="10019" width="11.85546875" style="71" customWidth="1"/>
    <col min="10020" max="10020" width="36" style="71" bestFit="1" customWidth="1"/>
    <col min="10021" max="10021" width="11.85546875" style="71" customWidth="1"/>
    <col min="10022" max="10022" width="112.42578125" style="71" customWidth="1"/>
    <col min="10023" max="10023" width="5.7109375" style="71" customWidth="1"/>
    <col min="10024" max="10041" width="0" style="71" hidden="1" customWidth="1"/>
    <col min="10042" max="10042" width="16.42578125" style="71" customWidth="1"/>
    <col min="10043" max="10240" width="9.140625" style="71"/>
    <col min="10241" max="10264" width="0" style="71" hidden="1" customWidth="1"/>
    <col min="10265" max="10265" width="7.42578125" style="71" customWidth="1"/>
    <col min="10266" max="10266" width="42.85546875" style="71" customWidth="1"/>
    <col min="10267" max="10267" width="11.85546875" style="71" customWidth="1"/>
    <col min="10268" max="10268" width="10" style="71" bestFit="1" customWidth="1"/>
    <col min="10269" max="10272" width="9.42578125" style="71" bestFit="1" customWidth="1"/>
    <col min="10273" max="10273" width="9.42578125" style="71" customWidth="1"/>
    <col min="10274" max="10274" width="9.42578125" style="71" bestFit="1" customWidth="1"/>
    <col min="10275" max="10275" width="11.85546875" style="71" customWidth="1"/>
    <col min="10276" max="10276" width="36" style="71" bestFit="1" customWidth="1"/>
    <col min="10277" max="10277" width="11.85546875" style="71" customWidth="1"/>
    <col min="10278" max="10278" width="112.42578125" style="71" customWidth="1"/>
    <col min="10279" max="10279" width="5.7109375" style="71" customWidth="1"/>
    <col min="10280" max="10297" width="0" style="71" hidden="1" customWidth="1"/>
    <col min="10298" max="10298" width="16.42578125" style="71" customWidth="1"/>
    <col min="10299" max="10496" width="9.140625" style="71"/>
    <col min="10497" max="10520" width="0" style="71" hidden="1" customWidth="1"/>
    <col min="10521" max="10521" width="7.42578125" style="71" customWidth="1"/>
    <col min="10522" max="10522" width="42.85546875" style="71" customWidth="1"/>
    <col min="10523" max="10523" width="11.85546875" style="71" customWidth="1"/>
    <col min="10524" max="10524" width="10" style="71" bestFit="1" customWidth="1"/>
    <col min="10525" max="10528" width="9.42578125" style="71" bestFit="1" customWidth="1"/>
    <col min="10529" max="10529" width="9.42578125" style="71" customWidth="1"/>
    <col min="10530" max="10530" width="9.42578125" style="71" bestFit="1" customWidth="1"/>
    <col min="10531" max="10531" width="11.85546875" style="71" customWidth="1"/>
    <col min="10532" max="10532" width="36" style="71" bestFit="1" customWidth="1"/>
    <col min="10533" max="10533" width="11.85546875" style="71" customWidth="1"/>
    <col min="10534" max="10534" width="112.42578125" style="71" customWidth="1"/>
    <col min="10535" max="10535" width="5.7109375" style="71" customWidth="1"/>
    <col min="10536" max="10553" width="0" style="71" hidden="1" customWidth="1"/>
    <col min="10554" max="10554" width="16.42578125" style="71" customWidth="1"/>
    <col min="10555" max="10752" width="9.140625" style="71"/>
    <col min="10753" max="10776" width="0" style="71" hidden="1" customWidth="1"/>
    <col min="10777" max="10777" width="7.42578125" style="71" customWidth="1"/>
    <col min="10778" max="10778" width="42.85546875" style="71" customWidth="1"/>
    <col min="10779" max="10779" width="11.85546875" style="71" customWidth="1"/>
    <col min="10780" max="10780" width="10" style="71" bestFit="1" customWidth="1"/>
    <col min="10781" max="10784" width="9.42578125" style="71" bestFit="1" customWidth="1"/>
    <col min="10785" max="10785" width="9.42578125" style="71" customWidth="1"/>
    <col min="10786" max="10786" width="9.42578125" style="71" bestFit="1" customWidth="1"/>
    <col min="10787" max="10787" width="11.85546875" style="71" customWidth="1"/>
    <col min="10788" max="10788" width="36" style="71" bestFit="1" customWidth="1"/>
    <col min="10789" max="10789" width="11.85546875" style="71" customWidth="1"/>
    <col min="10790" max="10790" width="112.42578125" style="71" customWidth="1"/>
    <col min="10791" max="10791" width="5.7109375" style="71" customWidth="1"/>
    <col min="10792" max="10809" width="0" style="71" hidden="1" customWidth="1"/>
    <col min="10810" max="10810" width="16.42578125" style="71" customWidth="1"/>
    <col min="10811" max="11008" width="9.140625" style="71"/>
    <col min="11009" max="11032" width="0" style="71" hidden="1" customWidth="1"/>
    <col min="11033" max="11033" width="7.42578125" style="71" customWidth="1"/>
    <col min="11034" max="11034" width="42.85546875" style="71" customWidth="1"/>
    <col min="11035" max="11035" width="11.85546875" style="71" customWidth="1"/>
    <col min="11036" max="11036" width="10" style="71" bestFit="1" customWidth="1"/>
    <col min="11037" max="11040" width="9.42578125" style="71" bestFit="1" customWidth="1"/>
    <col min="11041" max="11041" width="9.42578125" style="71" customWidth="1"/>
    <col min="11042" max="11042" width="9.42578125" style="71" bestFit="1" customWidth="1"/>
    <col min="11043" max="11043" width="11.85546875" style="71" customWidth="1"/>
    <col min="11044" max="11044" width="36" style="71" bestFit="1" customWidth="1"/>
    <col min="11045" max="11045" width="11.85546875" style="71" customWidth="1"/>
    <col min="11046" max="11046" width="112.42578125" style="71" customWidth="1"/>
    <col min="11047" max="11047" width="5.7109375" style="71" customWidth="1"/>
    <col min="11048" max="11065" width="0" style="71" hidden="1" customWidth="1"/>
    <col min="11066" max="11066" width="16.42578125" style="71" customWidth="1"/>
    <col min="11067" max="11264" width="9.140625" style="71"/>
    <col min="11265" max="11288" width="0" style="71" hidden="1" customWidth="1"/>
    <col min="11289" max="11289" width="7.42578125" style="71" customWidth="1"/>
    <col min="11290" max="11290" width="42.85546875" style="71" customWidth="1"/>
    <col min="11291" max="11291" width="11.85546875" style="71" customWidth="1"/>
    <col min="11292" max="11292" width="10" style="71" bestFit="1" customWidth="1"/>
    <col min="11293" max="11296" width="9.42578125" style="71" bestFit="1" customWidth="1"/>
    <col min="11297" max="11297" width="9.42578125" style="71" customWidth="1"/>
    <col min="11298" max="11298" width="9.42578125" style="71" bestFit="1" customWidth="1"/>
    <col min="11299" max="11299" width="11.85546875" style="71" customWidth="1"/>
    <col min="11300" max="11300" width="36" style="71" bestFit="1" customWidth="1"/>
    <col min="11301" max="11301" width="11.85546875" style="71" customWidth="1"/>
    <col min="11302" max="11302" width="112.42578125" style="71" customWidth="1"/>
    <col min="11303" max="11303" width="5.7109375" style="71" customWidth="1"/>
    <col min="11304" max="11321" width="0" style="71" hidden="1" customWidth="1"/>
    <col min="11322" max="11322" width="16.42578125" style="71" customWidth="1"/>
    <col min="11323" max="11520" width="9.140625" style="71"/>
    <col min="11521" max="11544" width="0" style="71" hidden="1" customWidth="1"/>
    <col min="11545" max="11545" width="7.42578125" style="71" customWidth="1"/>
    <col min="11546" max="11546" width="42.85546875" style="71" customWidth="1"/>
    <col min="11547" max="11547" width="11.85546875" style="71" customWidth="1"/>
    <col min="11548" max="11548" width="10" style="71" bestFit="1" customWidth="1"/>
    <col min="11549" max="11552" width="9.42578125" style="71" bestFit="1" customWidth="1"/>
    <col min="11553" max="11553" width="9.42578125" style="71" customWidth="1"/>
    <col min="11554" max="11554" width="9.42578125" style="71" bestFit="1" customWidth="1"/>
    <col min="11555" max="11555" width="11.85546875" style="71" customWidth="1"/>
    <col min="11556" max="11556" width="36" style="71" bestFit="1" customWidth="1"/>
    <col min="11557" max="11557" width="11.85546875" style="71" customWidth="1"/>
    <col min="11558" max="11558" width="112.42578125" style="71" customWidth="1"/>
    <col min="11559" max="11559" width="5.7109375" style="71" customWidth="1"/>
    <col min="11560" max="11577" width="0" style="71" hidden="1" customWidth="1"/>
    <col min="11578" max="11578" width="16.42578125" style="71" customWidth="1"/>
    <col min="11579" max="11776" width="9.140625" style="71"/>
    <col min="11777" max="11800" width="0" style="71" hidden="1" customWidth="1"/>
    <col min="11801" max="11801" width="7.42578125" style="71" customWidth="1"/>
    <col min="11802" max="11802" width="42.85546875" style="71" customWidth="1"/>
    <col min="11803" max="11803" width="11.85546875" style="71" customWidth="1"/>
    <col min="11804" max="11804" width="10" style="71" bestFit="1" customWidth="1"/>
    <col min="11805" max="11808" width="9.42578125" style="71" bestFit="1" customWidth="1"/>
    <col min="11809" max="11809" width="9.42578125" style="71" customWidth="1"/>
    <col min="11810" max="11810" width="9.42578125" style="71" bestFit="1" customWidth="1"/>
    <col min="11811" max="11811" width="11.85546875" style="71" customWidth="1"/>
    <col min="11812" max="11812" width="36" style="71" bestFit="1" customWidth="1"/>
    <col min="11813" max="11813" width="11.85546875" style="71" customWidth="1"/>
    <col min="11814" max="11814" width="112.42578125" style="71" customWidth="1"/>
    <col min="11815" max="11815" width="5.7109375" style="71" customWidth="1"/>
    <col min="11816" max="11833" width="0" style="71" hidden="1" customWidth="1"/>
    <col min="11834" max="11834" width="16.42578125" style="71" customWidth="1"/>
    <col min="11835" max="12032" width="9.140625" style="71"/>
    <col min="12033" max="12056" width="0" style="71" hidden="1" customWidth="1"/>
    <col min="12057" max="12057" width="7.42578125" style="71" customWidth="1"/>
    <col min="12058" max="12058" width="42.85546875" style="71" customWidth="1"/>
    <col min="12059" max="12059" width="11.85546875" style="71" customWidth="1"/>
    <col min="12060" max="12060" width="10" style="71" bestFit="1" customWidth="1"/>
    <col min="12061" max="12064" width="9.42578125" style="71" bestFit="1" customWidth="1"/>
    <col min="12065" max="12065" width="9.42578125" style="71" customWidth="1"/>
    <col min="12066" max="12066" width="9.42578125" style="71" bestFit="1" customWidth="1"/>
    <col min="12067" max="12067" width="11.85546875" style="71" customWidth="1"/>
    <col min="12068" max="12068" width="36" style="71" bestFit="1" customWidth="1"/>
    <col min="12069" max="12069" width="11.85546875" style="71" customWidth="1"/>
    <col min="12070" max="12070" width="112.42578125" style="71" customWidth="1"/>
    <col min="12071" max="12071" width="5.7109375" style="71" customWidth="1"/>
    <col min="12072" max="12089" width="0" style="71" hidden="1" customWidth="1"/>
    <col min="12090" max="12090" width="16.42578125" style="71" customWidth="1"/>
    <col min="12091" max="12288" width="9.140625" style="71"/>
    <col min="12289" max="12312" width="0" style="71" hidden="1" customWidth="1"/>
    <col min="12313" max="12313" width="7.42578125" style="71" customWidth="1"/>
    <col min="12314" max="12314" width="42.85546875" style="71" customWidth="1"/>
    <col min="12315" max="12315" width="11.85546875" style="71" customWidth="1"/>
    <col min="12316" max="12316" width="10" style="71" bestFit="1" customWidth="1"/>
    <col min="12317" max="12320" width="9.42578125" style="71" bestFit="1" customWidth="1"/>
    <col min="12321" max="12321" width="9.42578125" style="71" customWidth="1"/>
    <col min="12322" max="12322" width="9.42578125" style="71" bestFit="1" customWidth="1"/>
    <col min="12323" max="12323" width="11.85546875" style="71" customWidth="1"/>
    <col min="12324" max="12324" width="36" style="71" bestFit="1" customWidth="1"/>
    <col min="12325" max="12325" width="11.85546875" style="71" customWidth="1"/>
    <col min="12326" max="12326" width="112.42578125" style="71" customWidth="1"/>
    <col min="12327" max="12327" width="5.7109375" style="71" customWidth="1"/>
    <col min="12328" max="12345" width="0" style="71" hidden="1" customWidth="1"/>
    <col min="12346" max="12346" width="16.42578125" style="71" customWidth="1"/>
    <col min="12347" max="12544" width="9.140625" style="71"/>
    <col min="12545" max="12568" width="0" style="71" hidden="1" customWidth="1"/>
    <col min="12569" max="12569" width="7.42578125" style="71" customWidth="1"/>
    <col min="12570" max="12570" width="42.85546875" style="71" customWidth="1"/>
    <col min="12571" max="12571" width="11.85546875" style="71" customWidth="1"/>
    <col min="12572" max="12572" width="10" style="71" bestFit="1" customWidth="1"/>
    <col min="12573" max="12576" width="9.42578125" style="71" bestFit="1" customWidth="1"/>
    <col min="12577" max="12577" width="9.42578125" style="71" customWidth="1"/>
    <col min="12578" max="12578" width="9.42578125" style="71" bestFit="1" customWidth="1"/>
    <col min="12579" max="12579" width="11.85546875" style="71" customWidth="1"/>
    <col min="12580" max="12580" width="36" style="71" bestFit="1" customWidth="1"/>
    <col min="12581" max="12581" width="11.85546875" style="71" customWidth="1"/>
    <col min="12582" max="12582" width="112.42578125" style="71" customWidth="1"/>
    <col min="12583" max="12583" width="5.7109375" style="71" customWidth="1"/>
    <col min="12584" max="12601" width="0" style="71" hidden="1" customWidth="1"/>
    <col min="12602" max="12602" width="16.42578125" style="71" customWidth="1"/>
    <col min="12603" max="12800" width="9.140625" style="71"/>
    <col min="12801" max="12824" width="0" style="71" hidden="1" customWidth="1"/>
    <col min="12825" max="12825" width="7.42578125" style="71" customWidth="1"/>
    <col min="12826" max="12826" width="42.85546875" style="71" customWidth="1"/>
    <col min="12827" max="12827" width="11.85546875" style="71" customWidth="1"/>
    <col min="12828" max="12828" width="10" style="71" bestFit="1" customWidth="1"/>
    <col min="12829" max="12832" width="9.42578125" style="71" bestFit="1" customWidth="1"/>
    <col min="12833" max="12833" width="9.42578125" style="71" customWidth="1"/>
    <col min="12834" max="12834" width="9.42578125" style="71" bestFit="1" customWidth="1"/>
    <col min="12835" max="12835" width="11.85546875" style="71" customWidth="1"/>
    <col min="12836" max="12836" width="36" style="71" bestFit="1" customWidth="1"/>
    <col min="12837" max="12837" width="11.85546875" style="71" customWidth="1"/>
    <col min="12838" max="12838" width="112.42578125" style="71" customWidth="1"/>
    <col min="12839" max="12839" width="5.7109375" style="71" customWidth="1"/>
    <col min="12840" max="12857" width="0" style="71" hidden="1" customWidth="1"/>
    <col min="12858" max="12858" width="16.42578125" style="71" customWidth="1"/>
    <col min="12859" max="13056" width="9.140625" style="71"/>
    <col min="13057" max="13080" width="0" style="71" hidden="1" customWidth="1"/>
    <col min="13081" max="13081" width="7.42578125" style="71" customWidth="1"/>
    <col min="13082" max="13082" width="42.85546875" style="71" customWidth="1"/>
    <col min="13083" max="13083" width="11.85546875" style="71" customWidth="1"/>
    <col min="13084" max="13084" width="10" style="71" bestFit="1" customWidth="1"/>
    <col min="13085" max="13088" width="9.42578125" style="71" bestFit="1" customWidth="1"/>
    <col min="13089" max="13089" width="9.42578125" style="71" customWidth="1"/>
    <col min="13090" max="13090" width="9.42578125" style="71" bestFit="1" customWidth="1"/>
    <col min="13091" max="13091" width="11.85546875" style="71" customWidth="1"/>
    <col min="13092" max="13092" width="36" style="71" bestFit="1" customWidth="1"/>
    <col min="13093" max="13093" width="11.85546875" style="71" customWidth="1"/>
    <col min="13094" max="13094" width="112.42578125" style="71" customWidth="1"/>
    <col min="13095" max="13095" width="5.7109375" style="71" customWidth="1"/>
    <col min="13096" max="13113" width="0" style="71" hidden="1" customWidth="1"/>
    <col min="13114" max="13114" width="16.42578125" style="71" customWidth="1"/>
    <col min="13115" max="13312" width="9.140625" style="71"/>
    <col min="13313" max="13336" width="0" style="71" hidden="1" customWidth="1"/>
    <col min="13337" max="13337" width="7.42578125" style="71" customWidth="1"/>
    <col min="13338" max="13338" width="42.85546875" style="71" customWidth="1"/>
    <col min="13339" max="13339" width="11.85546875" style="71" customWidth="1"/>
    <col min="13340" max="13340" width="10" style="71" bestFit="1" customWidth="1"/>
    <col min="13341" max="13344" width="9.42578125" style="71" bestFit="1" customWidth="1"/>
    <col min="13345" max="13345" width="9.42578125" style="71" customWidth="1"/>
    <col min="13346" max="13346" width="9.42578125" style="71" bestFit="1" customWidth="1"/>
    <col min="13347" max="13347" width="11.85546875" style="71" customWidth="1"/>
    <col min="13348" max="13348" width="36" style="71" bestFit="1" customWidth="1"/>
    <col min="13349" max="13349" width="11.85546875" style="71" customWidth="1"/>
    <col min="13350" max="13350" width="112.42578125" style="71" customWidth="1"/>
    <col min="13351" max="13351" width="5.7109375" style="71" customWidth="1"/>
    <col min="13352" max="13369" width="0" style="71" hidden="1" customWidth="1"/>
    <col min="13370" max="13370" width="16.42578125" style="71" customWidth="1"/>
    <col min="13371" max="13568" width="9.140625" style="71"/>
    <col min="13569" max="13592" width="0" style="71" hidden="1" customWidth="1"/>
    <col min="13593" max="13593" width="7.42578125" style="71" customWidth="1"/>
    <col min="13594" max="13594" width="42.85546875" style="71" customWidth="1"/>
    <col min="13595" max="13595" width="11.85546875" style="71" customWidth="1"/>
    <col min="13596" max="13596" width="10" style="71" bestFit="1" customWidth="1"/>
    <col min="13597" max="13600" width="9.42578125" style="71" bestFit="1" customWidth="1"/>
    <col min="13601" max="13601" width="9.42578125" style="71" customWidth="1"/>
    <col min="13602" max="13602" width="9.42578125" style="71" bestFit="1" customWidth="1"/>
    <col min="13603" max="13603" width="11.85546875" style="71" customWidth="1"/>
    <col min="13604" max="13604" width="36" style="71" bestFit="1" customWidth="1"/>
    <col min="13605" max="13605" width="11.85546875" style="71" customWidth="1"/>
    <col min="13606" max="13606" width="112.42578125" style="71" customWidth="1"/>
    <col min="13607" max="13607" width="5.7109375" style="71" customWidth="1"/>
    <col min="13608" max="13625" width="0" style="71" hidden="1" customWidth="1"/>
    <col min="13626" max="13626" width="16.42578125" style="71" customWidth="1"/>
    <col min="13627" max="13824" width="9.140625" style="71"/>
    <col min="13825" max="13848" width="0" style="71" hidden="1" customWidth="1"/>
    <col min="13849" max="13849" width="7.42578125" style="71" customWidth="1"/>
    <col min="13850" max="13850" width="42.85546875" style="71" customWidth="1"/>
    <col min="13851" max="13851" width="11.85546875" style="71" customWidth="1"/>
    <col min="13852" max="13852" width="10" style="71" bestFit="1" customWidth="1"/>
    <col min="13853" max="13856" width="9.42578125" style="71" bestFit="1" customWidth="1"/>
    <col min="13857" max="13857" width="9.42578125" style="71" customWidth="1"/>
    <col min="13858" max="13858" width="9.42578125" style="71" bestFit="1" customWidth="1"/>
    <col min="13859" max="13859" width="11.85546875" style="71" customWidth="1"/>
    <col min="13860" max="13860" width="36" style="71" bestFit="1" customWidth="1"/>
    <col min="13861" max="13861" width="11.85546875" style="71" customWidth="1"/>
    <col min="13862" max="13862" width="112.42578125" style="71" customWidth="1"/>
    <col min="13863" max="13863" width="5.7109375" style="71" customWidth="1"/>
    <col min="13864" max="13881" width="0" style="71" hidden="1" customWidth="1"/>
    <col min="13882" max="13882" width="16.42578125" style="71" customWidth="1"/>
    <col min="13883" max="14080" width="9.140625" style="71"/>
    <col min="14081" max="14104" width="0" style="71" hidden="1" customWidth="1"/>
    <col min="14105" max="14105" width="7.42578125" style="71" customWidth="1"/>
    <col min="14106" max="14106" width="42.85546875" style="71" customWidth="1"/>
    <col min="14107" max="14107" width="11.85546875" style="71" customWidth="1"/>
    <col min="14108" max="14108" width="10" style="71" bestFit="1" customWidth="1"/>
    <col min="14109" max="14112" width="9.42578125" style="71" bestFit="1" customWidth="1"/>
    <col min="14113" max="14113" width="9.42578125" style="71" customWidth="1"/>
    <col min="14114" max="14114" width="9.42578125" style="71" bestFit="1" customWidth="1"/>
    <col min="14115" max="14115" width="11.85546875" style="71" customWidth="1"/>
    <col min="14116" max="14116" width="36" style="71" bestFit="1" customWidth="1"/>
    <col min="14117" max="14117" width="11.85546875" style="71" customWidth="1"/>
    <col min="14118" max="14118" width="112.42578125" style="71" customWidth="1"/>
    <col min="14119" max="14119" width="5.7109375" style="71" customWidth="1"/>
    <col min="14120" max="14137" width="0" style="71" hidden="1" customWidth="1"/>
    <col min="14138" max="14138" width="16.42578125" style="71" customWidth="1"/>
    <col min="14139" max="14336" width="9.140625" style="71"/>
    <col min="14337" max="14360" width="0" style="71" hidden="1" customWidth="1"/>
    <col min="14361" max="14361" width="7.42578125" style="71" customWidth="1"/>
    <col min="14362" max="14362" width="42.85546875" style="71" customWidth="1"/>
    <col min="14363" max="14363" width="11.85546875" style="71" customWidth="1"/>
    <col min="14364" max="14364" width="10" style="71" bestFit="1" customWidth="1"/>
    <col min="14365" max="14368" width="9.42578125" style="71" bestFit="1" customWidth="1"/>
    <col min="14369" max="14369" width="9.42578125" style="71" customWidth="1"/>
    <col min="14370" max="14370" width="9.42578125" style="71" bestFit="1" customWidth="1"/>
    <col min="14371" max="14371" width="11.85546875" style="71" customWidth="1"/>
    <col min="14372" max="14372" width="36" style="71" bestFit="1" customWidth="1"/>
    <col min="14373" max="14373" width="11.85546875" style="71" customWidth="1"/>
    <col min="14374" max="14374" width="112.42578125" style="71" customWidth="1"/>
    <col min="14375" max="14375" width="5.7109375" style="71" customWidth="1"/>
    <col min="14376" max="14393" width="0" style="71" hidden="1" customWidth="1"/>
    <col min="14394" max="14394" width="16.42578125" style="71" customWidth="1"/>
    <col min="14395" max="14592" width="9.140625" style="71"/>
    <col min="14593" max="14616" width="0" style="71" hidden="1" customWidth="1"/>
    <col min="14617" max="14617" width="7.42578125" style="71" customWidth="1"/>
    <col min="14618" max="14618" width="42.85546875" style="71" customWidth="1"/>
    <col min="14619" max="14619" width="11.85546875" style="71" customWidth="1"/>
    <col min="14620" max="14620" width="10" style="71" bestFit="1" customWidth="1"/>
    <col min="14621" max="14624" width="9.42578125" style="71" bestFit="1" customWidth="1"/>
    <col min="14625" max="14625" width="9.42578125" style="71" customWidth="1"/>
    <col min="14626" max="14626" width="9.42578125" style="71" bestFit="1" customWidth="1"/>
    <col min="14627" max="14627" width="11.85546875" style="71" customWidth="1"/>
    <col min="14628" max="14628" width="36" style="71" bestFit="1" customWidth="1"/>
    <col min="14629" max="14629" width="11.85546875" style="71" customWidth="1"/>
    <col min="14630" max="14630" width="112.42578125" style="71" customWidth="1"/>
    <col min="14631" max="14631" width="5.7109375" style="71" customWidth="1"/>
    <col min="14632" max="14649" width="0" style="71" hidden="1" customWidth="1"/>
    <col min="14650" max="14650" width="16.42578125" style="71" customWidth="1"/>
    <col min="14651" max="14848" width="9.140625" style="71"/>
    <col min="14849" max="14872" width="0" style="71" hidden="1" customWidth="1"/>
    <col min="14873" max="14873" width="7.42578125" style="71" customWidth="1"/>
    <col min="14874" max="14874" width="42.85546875" style="71" customWidth="1"/>
    <col min="14875" max="14875" width="11.85546875" style="71" customWidth="1"/>
    <col min="14876" max="14876" width="10" style="71" bestFit="1" customWidth="1"/>
    <col min="14877" max="14880" width="9.42578125" style="71" bestFit="1" customWidth="1"/>
    <col min="14881" max="14881" width="9.42578125" style="71" customWidth="1"/>
    <col min="14882" max="14882" width="9.42578125" style="71" bestFit="1" customWidth="1"/>
    <col min="14883" max="14883" width="11.85546875" style="71" customWidth="1"/>
    <col min="14884" max="14884" width="36" style="71" bestFit="1" customWidth="1"/>
    <col min="14885" max="14885" width="11.85546875" style="71" customWidth="1"/>
    <col min="14886" max="14886" width="112.42578125" style="71" customWidth="1"/>
    <col min="14887" max="14887" width="5.7109375" style="71" customWidth="1"/>
    <col min="14888" max="14905" width="0" style="71" hidden="1" customWidth="1"/>
    <col min="14906" max="14906" width="16.42578125" style="71" customWidth="1"/>
    <col min="14907" max="15104" width="9.140625" style="71"/>
    <col min="15105" max="15128" width="0" style="71" hidden="1" customWidth="1"/>
    <col min="15129" max="15129" width="7.42578125" style="71" customWidth="1"/>
    <col min="15130" max="15130" width="42.85546875" style="71" customWidth="1"/>
    <col min="15131" max="15131" width="11.85546875" style="71" customWidth="1"/>
    <col min="15132" max="15132" width="10" style="71" bestFit="1" customWidth="1"/>
    <col min="15133" max="15136" width="9.42578125" style="71" bestFit="1" customWidth="1"/>
    <col min="15137" max="15137" width="9.42578125" style="71" customWidth="1"/>
    <col min="15138" max="15138" width="9.42578125" style="71" bestFit="1" customWidth="1"/>
    <col min="15139" max="15139" width="11.85546875" style="71" customWidth="1"/>
    <col min="15140" max="15140" width="36" style="71" bestFit="1" customWidth="1"/>
    <col min="15141" max="15141" width="11.85546875" style="71" customWidth="1"/>
    <col min="15142" max="15142" width="112.42578125" style="71" customWidth="1"/>
    <col min="15143" max="15143" width="5.7109375" style="71" customWidth="1"/>
    <col min="15144" max="15161" width="0" style="71" hidden="1" customWidth="1"/>
    <col min="15162" max="15162" width="16.42578125" style="71" customWidth="1"/>
    <col min="15163" max="15360" width="9.140625" style="71"/>
    <col min="15361" max="15384" width="0" style="71" hidden="1" customWidth="1"/>
    <col min="15385" max="15385" width="7.42578125" style="71" customWidth="1"/>
    <col min="15386" max="15386" width="42.85546875" style="71" customWidth="1"/>
    <col min="15387" max="15387" width="11.85546875" style="71" customWidth="1"/>
    <col min="15388" max="15388" width="10" style="71" bestFit="1" customWidth="1"/>
    <col min="15389" max="15392" width="9.42578125" style="71" bestFit="1" customWidth="1"/>
    <col min="15393" max="15393" width="9.42578125" style="71" customWidth="1"/>
    <col min="15394" max="15394" width="9.42578125" style="71" bestFit="1" customWidth="1"/>
    <col min="15395" max="15395" width="11.85546875" style="71" customWidth="1"/>
    <col min="15396" max="15396" width="36" style="71" bestFit="1" customWidth="1"/>
    <col min="15397" max="15397" width="11.85546875" style="71" customWidth="1"/>
    <col min="15398" max="15398" width="112.42578125" style="71" customWidth="1"/>
    <col min="15399" max="15399" width="5.7109375" style="71" customWidth="1"/>
    <col min="15400" max="15417" width="0" style="71" hidden="1" customWidth="1"/>
    <col min="15418" max="15418" width="16.42578125" style="71" customWidth="1"/>
    <col min="15419" max="15616" width="9.140625" style="71"/>
    <col min="15617" max="15640" width="0" style="71" hidden="1" customWidth="1"/>
    <col min="15641" max="15641" width="7.42578125" style="71" customWidth="1"/>
    <col min="15642" max="15642" width="42.85546875" style="71" customWidth="1"/>
    <col min="15643" max="15643" width="11.85546875" style="71" customWidth="1"/>
    <col min="15644" max="15644" width="10" style="71" bestFit="1" customWidth="1"/>
    <col min="15645" max="15648" width="9.42578125" style="71" bestFit="1" customWidth="1"/>
    <col min="15649" max="15649" width="9.42578125" style="71" customWidth="1"/>
    <col min="15650" max="15650" width="9.42578125" style="71" bestFit="1" customWidth="1"/>
    <col min="15651" max="15651" width="11.85546875" style="71" customWidth="1"/>
    <col min="15652" max="15652" width="36" style="71" bestFit="1" customWidth="1"/>
    <col min="15653" max="15653" width="11.85546875" style="71" customWidth="1"/>
    <col min="15654" max="15654" width="112.42578125" style="71" customWidth="1"/>
    <col min="15655" max="15655" width="5.7109375" style="71" customWidth="1"/>
    <col min="15656" max="15673" width="0" style="71" hidden="1" customWidth="1"/>
    <col min="15674" max="15674" width="16.42578125" style="71" customWidth="1"/>
    <col min="15675" max="15872" width="9.140625" style="71"/>
    <col min="15873" max="15896" width="0" style="71" hidden="1" customWidth="1"/>
    <col min="15897" max="15897" width="7.42578125" style="71" customWidth="1"/>
    <col min="15898" max="15898" width="42.85546875" style="71" customWidth="1"/>
    <col min="15899" max="15899" width="11.85546875" style="71" customWidth="1"/>
    <col min="15900" max="15900" width="10" style="71" bestFit="1" customWidth="1"/>
    <col min="15901" max="15904" width="9.42578125" style="71" bestFit="1" customWidth="1"/>
    <col min="15905" max="15905" width="9.42578125" style="71" customWidth="1"/>
    <col min="15906" max="15906" width="9.42578125" style="71" bestFit="1" customWidth="1"/>
    <col min="15907" max="15907" width="11.85546875" style="71" customWidth="1"/>
    <col min="15908" max="15908" width="36" style="71" bestFit="1" customWidth="1"/>
    <col min="15909" max="15909" width="11.85546875" style="71" customWidth="1"/>
    <col min="15910" max="15910" width="112.42578125" style="71" customWidth="1"/>
    <col min="15911" max="15911" width="5.7109375" style="71" customWidth="1"/>
    <col min="15912" max="15929" width="0" style="71" hidden="1" customWidth="1"/>
    <col min="15930" max="15930" width="16.42578125" style="71" customWidth="1"/>
    <col min="15931" max="16128" width="9.140625" style="71"/>
    <col min="16129" max="16152" width="0" style="71" hidden="1" customWidth="1"/>
    <col min="16153" max="16153" width="7.42578125" style="71" customWidth="1"/>
    <col min="16154" max="16154" width="42.85546875" style="71" customWidth="1"/>
    <col min="16155" max="16155" width="11.85546875" style="71" customWidth="1"/>
    <col min="16156" max="16156" width="10" style="71" bestFit="1" customWidth="1"/>
    <col min="16157" max="16160" width="9.42578125" style="71" bestFit="1" customWidth="1"/>
    <col min="16161" max="16161" width="9.42578125" style="71" customWidth="1"/>
    <col min="16162" max="16162" width="9.42578125" style="71" bestFit="1" customWidth="1"/>
    <col min="16163" max="16163" width="11.85546875" style="71" customWidth="1"/>
    <col min="16164" max="16164" width="36" style="71" bestFit="1" customWidth="1"/>
    <col min="16165" max="16165" width="11.85546875" style="71" customWidth="1"/>
    <col min="16166" max="16166" width="112.42578125" style="71" customWidth="1"/>
    <col min="16167" max="16167" width="5.7109375" style="71" customWidth="1"/>
    <col min="16168" max="16185" width="0" style="71" hidden="1" customWidth="1"/>
    <col min="16186" max="16186" width="16.42578125" style="71" customWidth="1"/>
    <col min="16187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96" t="s">
        <v>3</v>
      </c>
      <c r="E8" s="197"/>
      <c r="F8" s="198"/>
      <c r="G8" s="199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200"/>
      <c r="E9" s="201"/>
      <c r="F9" s="202"/>
      <c r="G9" s="203"/>
      <c r="Z9" s="104" t="s">
        <v>6</v>
      </c>
      <c r="AA9" s="94"/>
      <c r="AJ9" s="17"/>
      <c r="AK9" s="94"/>
      <c r="AL9" s="145"/>
      <c r="AM9" s="94"/>
      <c r="AN9" s="204" t="s">
        <v>7</v>
      </c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6"/>
      <c r="BF9" s="102"/>
      <c r="BG9" s="102"/>
    </row>
    <row r="10" spans="1:59" ht="22.5" customHeight="1">
      <c r="C10" s="207" t="s">
        <v>8</v>
      </c>
      <c r="D10" s="208" t="s">
        <v>9</v>
      </c>
      <c r="E10" s="209"/>
      <c r="F10" s="208" t="s">
        <v>10</v>
      </c>
      <c r="G10" s="209"/>
      <c r="I10" s="208" t="s">
        <v>11</v>
      </c>
      <c r="J10" s="210"/>
      <c r="K10" s="209"/>
      <c r="L10" s="208" t="s">
        <v>12</v>
      </c>
      <c r="M10" s="210"/>
      <c r="N10" s="209"/>
      <c r="O10" s="208" t="s">
        <v>13</v>
      </c>
      <c r="P10" s="210"/>
      <c r="Q10" s="211"/>
      <c r="R10" s="208" t="s">
        <v>14</v>
      </c>
      <c r="S10" s="209"/>
      <c r="T10" s="208" t="s">
        <v>15</v>
      </c>
      <c r="U10" s="212"/>
      <c r="V10" s="209"/>
      <c r="W10" s="105" t="s">
        <v>16</v>
      </c>
      <c r="Z10" s="19" t="s">
        <v>150</v>
      </c>
      <c r="AB10" s="217" t="s">
        <v>17</v>
      </c>
      <c r="AC10" s="218"/>
      <c r="AD10" s="218"/>
      <c r="AE10" s="218"/>
      <c r="AF10" s="218"/>
      <c r="AG10" s="218"/>
      <c r="AH10" s="218"/>
      <c r="AI10" s="219"/>
      <c r="AJ10" s="157"/>
      <c r="AM10" s="94"/>
      <c r="AN10" s="182" t="s">
        <v>18</v>
      </c>
      <c r="AO10" s="183"/>
      <c r="AP10" s="186" t="s">
        <v>19</v>
      </c>
      <c r="AQ10" s="187"/>
      <c r="AR10" s="187"/>
      <c r="AS10" s="187"/>
      <c r="AT10" s="187"/>
      <c r="AU10" s="188"/>
      <c r="AV10" s="189" t="s">
        <v>20</v>
      </c>
      <c r="AW10" s="190"/>
      <c r="AX10" s="190"/>
      <c r="AY10" s="191"/>
      <c r="AZ10" s="186" t="s">
        <v>21</v>
      </c>
      <c r="BA10" s="187"/>
      <c r="BB10" s="187"/>
      <c r="BC10" s="188"/>
      <c r="BD10" s="213" t="s">
        <v>22</v>
      </c>
      <c r="BE10" s="214"/>
      <c r="BF10" s="102"/>
      <c r="BG10" s="102"/>
    </row>
    <row r="11" spans="1:59" ht="25.5" customHeight="1">
      <c r="C11" s="207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180" t="s">
        <v>27</v>
      </c>
      <c r="AA11" s="180" t="s">
        <v>28</v>
      </c>
      <c r="AB11" s="22">
        <v>44739</v>
      </c>
      <c r="AC11" s="22">
        <f t="shared" ref="AC11:AH11" si="0">AB11+1</f>
        <v>44740</v>
      </c>
      <c r="AD11" s="22">
        <f t="shared" si="0"/>
        <v>44741</v>
      </c>
      <c r="AE11" s="22">
        <f t="shared" si="0"/>
        <v>44742</v>
      </c>
      <c r="AF11" s="22">
        <f t="shared" si="0"/>
        <v>44743</v>
      </c>
      <c r="AG11" s="22">
        <f t="shared" si="0"/>
        <v>44744</v>
      </c>
      <c r="AH11" s="22">
        <f t="shared" si="0"/>
        <v>44745</v>
      </c>
      <c r="AI11" s="180" t="s">
        <v>13</v>
      </c>
      <c r="AJ11" s="180" t="s">
        <v>135</v>
      </c>
      <c r="AK11" s="180" t="s">
        <v>29</v>
      </c>
      <c r="AL11" s="180" t="s">
        <v>16</v>
      </c>
      <c r="AM11" s="94"/>
      <c r="AN11" s="184"/>
      <c r="AO11" s="185"/>
      <c r="AP11" s="194" t="s">
        <v>30</v>
      </c>
      <c r="AQ11" s="195"/>
      <c r="AR11" s="194" t="s">
        <v>31</v>
      </c>
      <c r="AS11" s="195"/>
      <c r="AT11" s="194" t="s">
        <v>32</v>
      </c>
      <c r="AU11" s="195"/>
      <c r="AV11" s="192" t="s">
        <v>33</v>
      </c>
      <c r="AW11" s="193"/>
      <c r="AX11" s="192" t="s">
        <v>34</v>
      </c>
      <c r="AY11" s="193"/>
      <c r="AZ11" s="194" t="s">
        <v>35</v>
      </c>
      <c r="BA11" s="195"/>
      <c r="BB11" s="194" t="s">
        <v>36</v>
      </c>
      <c r="BC11" s="195"/>
      <c r="BD11" s="215"/>
      <c r="BE11" s="216"/>
      <c r="BF11" s="102"/>
      <c r="BG11" s="102"/>
    </row>
    <row r="12" spans="1:59" ht="36" customHeight="1">
      <c r="A12" s="108"/>
      <c r="B12" s="108"/>
      <c r="C12" s="179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181"/>
      <c r="AA12" s="181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81"/>
      <c r="AJ12" s="181"/>
      <c r="AK12" s="181"/>
      <c r="AL12" s="181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74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258.7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66040</v>
      </c>
      <c r="AB19" s="49">
        <v>8265</v>
      </c>
      <c r="AC19" s="49">
        <v>9548</v>
      </c>
      <c r="AD19" s="49">
        <v>5726</v>
      </c>
      <c r="AE19" s="49">
        <v>0</v>
      </c>
      <c r="AF19" s="49">
        <v>7935</v>
      </c>
      <c r="AG19" s="49">
        <v>9385</v>
      </c>
      <c r="AH19" s="49">
        <v>10764</v>
      </c>
      <c r="AI19" s="49">
        <f t="shared" si="14"/>
        <v>51623</v>
      </c>
      <c r="AJ19" s="49">
        <f>+AI19-AA19</f>
        <v>-14417</v>
      </c>
      <c r="AK19" s="118">
        <f t="shared" si="11"/>
        <v>0.7816929133858268</v>
      </c>
      <c r="AL19" s="172" t="s">
        <v>151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5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5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5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5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5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5"/>
      <c r="AM33" s="94"/>
    </row>
    <row r="34" spans="19:39" ht="15" customHeight="1">
      <c r="AK34" s="166"/>
      <c r="AL34" s="225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AX11:AY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  <mergeCell ref="AB10:AI10"/>
    <mergeCell ref="AN10:AO11"/>
    <mergeCell ref="AP10:AU10"/>
    <mergeCell ref="AV10:AY10"/>
    <mergeCell ref="AZ10:BC10"/>
    <mergeCell ref="BD10:BE11"/>
    <mergeCell ref="AP11:AQ11"/>
    <mergeCell ref="AR11:AS11"/>
    <mergeCell ref="AT11:AU11"/>
    <mergeCell ref="AV11:AW11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</mergeCells>
  <hyperlinks>
    <hyperlink ref="Z2" location="'Main Page-Reports Link'!A1" display="return to Main Page-Reports Link"/>
  </hyperlink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3">
    <tabColor rgb="FF00B050"/>
  </sheetPr>
  <dimension ref="A1:BG63"/>
  <sheetViews>
    <sheetView showGridLines="0" topLeftCell="Z7" zoomScale="70" zoomScaleNormal="70" workbookViewId="0">
      <selection activeCell="AL19" sqref="AL19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8.8554687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96" t="s">
        <v>3</v>
      </c>
      <c r="E8" s="197"/>
      <c r="F8" s="198"/>
      <c r="G8" s="199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200"/>
      <c r="E9" s="201"/>
      <c r="F9" s="202"/>
      <c r="G9" s="203"/>
      <c r="Z9" s="104" t="s">
        <v>6</v>
      </c>
      <c r="AA9" s="94"/>
      <c r="AJ9" s="17"/>
      <c r="AK9" s="94"/>
      <c r="AL9" s="145"/>
      <c r="AM9" s="94"/>
      <c r="AN9" s="204" t="s">
        <v>7</v>
      </c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6"/>
      <c r="BF9" s="102"/>
      <c r="BG9" s="102"/>
    </row>
    <row r="10" spans="1:59" ht="22.5" customHeight="1">
      <c r="C10" s="207" t="s">
        <v>8</v>
      </c>
      <c r="D10" s="208" t="s">
        <v>9</v>
      </c>
      <c r="E10" s="209"/>
      <c r="F10" s="208" t="s">
        <v>10</v>
      </c>
      <c r="G10" s="209"/>
      <c r="I10" s="208" t="s">
        <v>11</v>
      </c>
      <c r="J10" s="210"/>
      <c r="K10" s="209"/>
      <c r="L10" s="208" t="s">
        <v>12</v>
      </c>
      <c r="M10" s="210"/>
      <c r="N10" s="209"/>
      <c r="O10" s="208" t="s">
        <v>13</v>
      </c>
      <c r="P10" s="210"/>
      <c r="Q10" s="211"/>
      <c r="R10" s="208" t="s">
        <v>14</v>
      </c>
      <c r="S10" s="209"/>
      <c r="T10" s="208" t="s">
        <v>15</v>
      </c>
      <c r="U10" s="212"/>
      <c r="V10" s="209"/>
      <c r="W10" s="105" t="s">
        <v>16</v>
      </c>
      <c r="Z10" s="19" t="s">
        <v>144</v>
      </c>
      <c r="AB10" s="217" t="s">
        <v>17</v>
      </c>
      <c r="AC10" s="218"/>
      <c r="AD10" s="218"/>
      <c r="AE10" s="218"/>
      <c r="AF10" s="218"/>
      <c r="AG10" s="218"/>
      <c r="AH10" s="218"/>
      <c r="AI10" s="219"/>
      <c r="AJ10" s="157"/>
      <c r="AM10" s="94"/>
      <c r="AN10" s="182" t="s">
        <v>18</v>
      </c>
      <c r="AO10" s="183"/>
      <c r="AP10" s="186" t="s">
        <v>19</v>
      </c>
      <c r="AQ10" s="187"/>
      <c r="AR10" s="187"/>
      <c r="AS10" s="187"/>
      <c r="AT10" s="187"/>
      <c r="AU10" s="188"/>
      <c r="AV10" s="189" t="s">
        <v>20</v>
      </c>
      <c r="AW10" s="190"/>
      <c r="AX10" s="190"/>
      <c r="AY10" s="191"/>
      <c r="AZ10" s="186" t="s">
        <v>21</v>
      </c>
      <c r="BA10" s="187"/>
      <c r="BB10" s="187"/>
      <c r="BC10" s="188"/>
      <c r="BD10" s="213" t="s">
        <v>22</v>
      </c>
      <c r="BE10" s="214"/>
      <c r="BF10" s="102"/>
      <c r="BG10" s="102"/>
    </row>
    <row r="11" spans="1:59" ht="25.5" customHeight="1">
      <c r="C11" s="207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180" t="s">
        <v>27</v>
      </c>
      <c r="AA11" s="180" t="s">
        <v>28</v>
      </c>
      <c r="AB11" s="22">
        <v>44634</v>
      </c>
      <c r="AC11" s="22">
        <f t="shared" ref="AC11:AH11" si="0">AB11+1</f>
        <v>44635</v>
      </c>
      <c r="AD11" s="22">
        <f t="shared" si="0"/>
        <v>44636</v>
      </c>
      <c r="AE11" s="22">
        <f t="shared" si="0"/>
        <v>44637</v>
      </c>
      <c r="AF11" s="22">
        <f t="shared" si="0"/>
        <v>44638</v>
      </c>
      <c r="AG11" s="22">
        <f t="shared" si="0"/>
        <v>44639</v>
      </c>
      <c r="AH11" s="22">
        <f t="shared" si="0"/>
        <v>44640</v>
      </c>
      <c r="AI11" s="180" t="s">
        <v>13</v>
      </c>
      <c r="AJ11" s="180" t="s">
        <v>135</v>
      </c>
      <c r="AK11" s="180" t="s">
        <v>29</v>
      </c>
      <c r="AL11" s="180" t="s">
        <v>16</v>
      </c>
      <c r="AM11" s="94"/>
      <c r="AN11" s="184"/>
      <c r="AO11" s="185"/>
      <c r="AP11" s="194" t="s">
        <v>30</v>
      </c>
      <c r="AQ11" s="195"/>
      <c r="AR11" s="194" t="s">
        <v>31</v>
      </c>
      <c r="AS11" s="195"/>
      <c r="AT11" s="194" t="s">
        <v>32</v>
      </c>
      <c r="AU11" s="195"/>
      <c r="AV11" s="192" t="s">
        <v>33</v>
      </c>
      <c r="AW11" s="193"/>
      <c r="AX11" s="192" t="s">
        <v>34</v>
      </c>
      <c r="AY11" s="193"/>
      <c r="AZ11" s="194" t="s">
        <v>35</v>
      </c>
      <c r="BA11" s="195"/>
      <c r="BB11" s="194" t="s">
        <v>36</v>
      </c>
      <c r="BC11" s="195"/>
      <c r="BD11" s="215"/>
      <c r="BE11" s="216"/>
      <c r="BF11" s="102"/>
      <c r="BG11" s="102"/>
    </row>
    <row r="12" spans="1:59" ht="36" customHeight="1">
      <c r="A12" s="108"/>
      <c r="B12" s="108"/>
      <c r="C12" s="173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181"/>
      <c r="AA12" s="181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81"/>
      <c r="AJ12" s="181"/>
      <c r="AK12" s="181"/>
      <c r="AL12" s="181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69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 t="s">
        <v>137</v>
      </c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73.2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71600</v>
      </c>
      <c r="AB19" s="49">
        <v>10576</v>
      </c>
      <c r="AC19" s="49">
        <v>11621</v>
      </c>
      <c r="AD19" s="49">
        <v>11673</v>
      </c>
      <c r="AE19" s="49">
        <v>11267</v>
      </c>
      <c r="AF19" s="49">
        <v>9260</v>
      </c>
      <c r="AG19" s="49">
        <v>10853</v>
      </c>
      <c r="AH19" s="49">
        <v>7480</v>
      </c>
      <c r="AI19" s="49">
        <f t="shared" si="14"/>
        <v>72730</v>
      </c>
      <c r="AJ19" s="49">
        <f>+AI19-AA19</f>
        <v>1130</v>
      </c>
      <c r="AK19" s="118">
        <f t="shared" si="11"/>
        <v>1.0157821229050279</v>
      </c>
      <c r="AL19" s="172" t="s">
        <v>142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5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5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5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5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5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5"/>
      <c r="AM33" s="94"/>
    </row>
    <row r="34" spans="19:39" ht="15" customHeight="1">
      <c r="AK34" s="166"/>
      <c r="AL34" s="225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AB10:AI10"/>
    <mergeCell ref="AN10:AO11"/>
    <mergeCell ref="AP10:AU10"/>
    <mergeCell ref="AV10:AY10"/>
    <mergeCell ref="AZ10:BC10"/>
    <mergeCell ref="BD10:BE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  <mergeCell ref="AP11:AQ11"/>
    <mergeCell ref="AR11:AS11"/>
    <mergeCell ref="AT11:AU11"/>
    <mergeCell ref="AV11:AW11"/>
    <mergeCell ref="AX11:AY11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5">
    <tabColor rgb="FF00B050"/>
  </sheetPr>
  <dimension ref="A1:BG63"/>
  <sheetViews>
    <sheetView showGridLines="0" topLeftCell="Z7" zoomScale="70" zoomScaleNormal="70" workbookViewId="0">
      <selection activeCell="AL19" sqref="AL19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8.8554687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96" t="s">
        <v>3</v>
      </c>
      <c r="E8" s="197"/>
      <c r="F8" s="198"/>
      <c r="G8" s="199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200"/>
      <c r="E9" s="201"/>
      <c r="F9" s="202"/>
      <c r="G9" s="203"/>
      <c r="Z9" s="104" t="s">
        <v>6</v>
      </c>
      <c r="AA9" s="94"/>
      <c r="AJ9" s="17"/>
      <c r="AK9" s="94"/>
      <c r="AL9" s="145"/>
      <c r="AM9" s="94"/>
      <c r="AN9" s="204" t="s">
        <v>7</v>
      </c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6"/>
      <c r="BF9" s="102"/>
      <c r="BG9" s="102"/>
    </row>
    <row r="10" spans="1:59" ht="22.5" customHeight="1">
      <c r="C10" s="207" t="s">
        <v>8</v>
      </c>
      <c r="D10" s="208" t="s">
        <v>9</v>
      </c>
      <c r="E10" s="209"/>
      <c r="F10" s="208" t="s">
        <v>10</v>
      </c>
      <c r="G10" s="209"/>
      <c r="I10" s="208" t="s">
        <v>11</v>
      </c>
      <c r="J10" s="210"/>
      <c r="K10" s="209"/>
      <c r="L10" s="208" t="s">
        <v>12</v>
      </c>
      <c r="M10" s="210"/>
      <c r="N10" s="209"/>
      <c r="O10" s="208" t="s">
        <v>13</v>
      </c>
      <c r="P10" s="210"/>
      <c r="Q10" s="211"/>
      <c r="R10" s="208" t="s">
        <v>14</v>
      </c>
      <c r="S10" s="209"/>
      <c r="T10" s="208" t="s">
        <v>15</v>
      </c>
      <c r="U10" s="212"/>
      <c r="V10" s="209"/>
      <c r="W10" s="105" t="s">
        <v>16</v>
      </c>
      <c r="Z10" s="19" t="s">
        <v>143</v>
      </c>
      <c r="AB10" s="217" t="s">
        <v>17</v>
      </c>
      <c r="AC10" s="218"/>
      <c r="AD10" s="218"/>
      <c r="AE10" s="218"/>
      <c r="AF10" s="218"/>
      <c r="AG10" s="218"/>
      <c r="AH10" s="218"/>
      <c r="AI10" s="219"/>
      <c r="AJ10" s="157"/>
      <c r="AM10" s="94"/>
      <c r="AN10" s="182" t="s">
        <v>18</v>
      </c>
      <c r="AO10" s="183"/>
      <c r="AP10" s="186" t="s">
        <v>19</v>
      </c>
      <c r="AQ10" s="187"/>
      <c r="AR10" s="187"/>
      <c r="AS10" s="187"/>
      <c r="AT10" s="187"/>
      <c r="AU10" s="188"/>
      <c r="AV10" s="189" t="s">
        <v>20</v>
      </c>
      <c r="AW10" s="190"/>
      <c r="AX10" s="190"/>
      <c r="AY10" s="191"/>
      <c r="AZ10" s="186" t="s">
        <v>21</v>
      </c>
      <c r="BA10" s="187"/>
      <c r="BB10" s="187"/>
      <c r="BC10" s="188"/>
      <c r="BD10" s="213" t="s">
        <v>22</v>
      </c>
      <c r="BE10" s="214"/>
      <c r="BF10" s="102"/>
      <c r="BG10" s="102"/>
    </row>
    <row r="11" spans="1:59" ht="25.5" customHeight="1">
      <c r="C11" s="207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180" t="s">
        <v>27</v>
      </c>
      <c r="AA11" s="180" t="s">
        <v>28</v>
      </c>
      <c r="AB11" s="22">
        <v>44627</v>
      </c>
      <c r="AC11" s="22">
        <f t="shared" ref="AC11:AH11" si="0">AB11+1</f>
        <v>44628</v>
      </c>
      <c r="AD11" s="22">
        <f t="shared" si="0"/>
        <v>44629</v>
      </c>
      <c r="AE11" s="22">
        <f t="shared" si="0"/>
        <v>44630</v>
      </c>
      <c r="AF11" s="22">
        <f t="shared" si="0"/>
        <v>44631</v>
      </c>
      <c r="AG11" s="22">
        <f t="shared" si="0"/>
        <v>44632</v>
      </c>
      <c r="AH11" s="22">
        <f t="shared" si="0"/>
        <v>44633</v>
      </c>
      <c r="AI11" s="180" t="s">
        <v>13</v>
      </c>
      <c r="AJ11" s="180" t="s">
        <v>135</v>
      </c>
      <c r="AK11" s="180" t="s">
        <v>29</v>
      </c>
      <c r="AL11" s="180" t="s">
        <v>16</v>
      </c>
      <c r="AM11" s="94"/>
      <c r="AN11" s="184"/>
      <c r="AO11" s="185"/>
      <c r="AP11" s="194" t="s">
        <v>30</v>
      </c>
      <c r="AQ11" s="195"/>
      <c r="AR11" s="194" t="s">
        <v>31</v>
      </c>
      <c r="AS11" s="195"/>
      <c r="AT11" s="194" t="s">
        <v>32</v>
      </c>
      <c r="AU11" s="195"/>
      <c r="AV11" s="192" t="s">
        <v>33</v>
      </c>
      <c r="AW11" s="193"/>
      <c r="AX11" s="192" t="s">
        <v>34</v>
      </c>
      <c r="AY11" s="193"/>
      <c r="AZ11" s="194" t="s">
        <v>35</v>
      </c>
      <c r="BA11" s="195"/>
      <c r="BB11" s="194" t="s">
        <v>36</v>
      </c>
      <c r="BC11" s="195"/>
      <c r="BD11" s="215"/>
      <c r="BE11" s="216"/>
      <c r="BF11" s="102"/>
      <c r="BG11" s="102"/>
    </row>
    <row r="12" spans="1:59" ht="36" customHeight="1">
      <c r="A12" s="108"/>
      <c r="B12" s="108"/>
      <c r="C12" s="171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181"/>
      <c r="AA12" s="181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81"/>
      <c r="AJ12" s="181"/>
      <c r="AK12" s="181"/>
      <c r="AL12" s="181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69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 t="s">
        <v>137</v>
      </c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73.2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75880</v>
      </c>
      <c r="AB19" s="49">
        <v>11053</v>
      </c>
      <c r="AC19" s="49">
        <v>11246</v>
      </c>
      <c r="AD19" s="49">
        <v>11250</v>
      </c>
      <c r="AE19" s="49">
        <v>11140</v>
      </c>
      <c r="AF19" s="49">
        <v>10751</v>
      </c>
      <c r="AG19" s="49">
        <v>10975</v>
      </c>
      <c r="AH19" s="49">
        <v>10096</v>
      </c>
      <c r="AI19" s="49">
        <f t="shared" si="14"/>
        <v>76511</v>
      </c>
      <c r="AJ19" s="49">
        <f>+AI19-AA19</f>
        <v>631</v>
      </c>
      <c r="AK19" s="118">
        <f t="shared" si="11"/>
        <v>1.0083157617290459</v>
      </c>
      <c r="AL19" s="172" t="s">
        <v>142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5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5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5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5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5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5"/>
      <c r="AM33" s="94"/>
    </row>
    <row r="34" spans="19:39" ht="15" customHeight="1">
      <c r="AK34" s="166"/>
      <c r="AL34" s="225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AL28:AL34"/>
    <mergeCell ref="Z11:Z12"/>
    <mergeCell ref="AA11:AA12"/>
    <mergeCell ref="AI11:AI12"/>
    <mergeCell ref="AJ11:AJ12"/>
    <mergeCell ref="AK11:AK12"/>
    <mergeCell ref="AL11:AL12"/>
    <mergeCell ref="AN10:AO11"/>
    <mergeCell ref="AP10:AU10"/>
    <mergeCell ref="AV10:AY10"/>
    <mergeCell ref="AZ10:BC10"/>
    <mergeCell ref="AX11:AY11"/>
    <mergeCell ref="AZ11:BA11"/>
    <mergeCell ref="BB11:BC11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Mindanao_Act Prdn Last Week</vt:lpstr>
      <vt:lpstr>GSC_Actual Production</vt:lpstr>
      <vt:lpstr>Jul 25-31</vt:lpstr>
      <vt:lpstr>Jul 18-24</vt:lpstr>
      <vt:lpstr>Jul 11-17</vt:lpstr>
      <vt:lpstr>Jul 4-10</vt:lpstr>
      <vt:lpstr>Jun 27 - Jul 3</vt:lpstr>
      <vt:lpstr>Mar 14-20</vt:lpstr>
      <vt:lpstr>Mar 7-13</vt:lpstr>
      <vt:lpstr>Feb 28 to Mar 6</vt:lpstr>
      <vt:lpstr>DVO2_Actual Production</vt:lpstr>
      <vt:lpstr>'Jul 11-17'!Print_Area</vt:lpstr>
      <vt:lpstr>'Jul 18-24'!Print_Area</vt:lpstr>
      <vt:lpstr>'Jul 25-31'!Print_Area</vt:lpstr>
      <vt:lpstr>'Jul 4-10'!Print_Area</vt:lpstr>
      <vt:lpstr>'Jun 27 - Jul 3'!Print_Area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bmg_user</dc:creator>
  <cp:lastModifiedBy>epasulojan</cp:lastModifiedBy>
  <cp:lastPrinted>2022-07-04T02:01:13Z</cp:lastPrinted>
  <dcterms:created xsi:type="dcterms:W3CDTF">2015-09-28T05:44:22Z</dcterms:created>
  <dcterms:modified xsi:type="dcterms:W3CDTF">2022-12-15T02:55:21Z</dcterms:modified>
</cp:coreProperties>
</file>