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-60" yWindow="-60" windowWidth="15480" windowHeight="11640" firstSheet="2" activeTab="2"/>
  </bookViews>
  <sheets>
    <sheet name="Mindanao_Act Prdn Last Week" sheetId="1" state="hidden" r:id="rId1"/>
    <sheet name="GSC_Actual Production" sheetId="2" state="hidden" r:id="rId2"/>
    <sheet name="Aug 29-Sept 4" sheetId="54" r:id="rId3"/>
    <sheet name="Aug 22-28" sheetId="53" r:id="rId4"/>
    <sheet name="Aug 15-21" sheetId="52" r:id="rId5"/>
    <sheet name="Aug 8-14" sheetId="51" r:id="rId6"/>
    <sheet name="Aug 1-7" sheetId="50" r:id="rId7"/>
    <sheet name="Mar 14-20" sheetId="39" state="hidden" r:id="rId8"/>
    <sheet name="Mar 7-13" sheetId="38" state="hidden" r:id="rId9"/>
    <sheet name="Feb 28 to Mar 6" sheetId="37" state="hidden" r:id="rId10"/>
    <sheet name="DVO2_Actual Production" sheetId="4" state="hidden" r:id="rId11"/>
  </sheets>
  <definedNames>
    <definedName name="cddf" localSheetId="4">#REF!</definedName>
    <definedName name="cddf" localSheetId="6">#REF!</definedName>
    <definedName name="cddf" localSheetId="3">#REF!</definedName>
    <definedName name="cddf" localSheetId="2">#REF!</definedName>
    <definedName name="cddf" localSheetId="5">#REF!</definedName>
    <definedName name="cddf">#REF!</definedName>
    <definedName name="dad" localSheetId="4">#REF!</definedName>
    <definedName name="dad" localSheetId="6">#REF!</definedName>
    <definedName name="dad" localSheetId="3">#REF!</definedName>
    <definedName name="dad" localSheetId="2">#REF!</definedName>
    <definedName name="dad" localSheetId="5">#REF!</definedName>
    <definedName name="dad" localSheetId="9">#REF!</definedName>
    <definedName name="dad" localSheetId="7">#REF!</definedName>
    <definedName name="dad" localSheetId="8">#REF!</definedName>
    <definedName name="dad">#REF!</definedName>
    <definedName name="dadad" localSheetId="4">#REF!</definedName>
    <definedName name="dadad" localSheetId="6">#REF!</definedName>
    <definedName name="dadad" localSheetId="3">#REF!</definedName>
    <definedName name="dadad" localSheetId="2">#REF!</definedName>
    <definedName name="dadad" localSheetId="5">#REF!</definedName>
    <definedName name="dadad" localSheetId="9">#REF!</definedName>
    <definedName name="dadad" localSheetId="7">#REF!</definedName>
    <definedName name="dadad" localSheetId="8">#REF!</definedName>
    <definedName name="dadad">#REF!</definedName>
    <definedName name="dddqda" localSheetId="4">#REF!</definedName>
    <definedName name="dddqda" localSheetId="6">#REF!</definedName>
    <definedName name="dddqda" localSheetId="3">#REF!</definedName>
    <definedName name="dddqda" localSheetId="2">#REF!</definedName>
    <definedName name="dddqda" localSheetId="5">#REF!</definedName>
    <definedName name="dddqda" localSheetId="9">#REF!</definedName>
    <definedName name="dddqda" localSheetId="7">#REF!</definedName>
    <definedName name="dddqda" localSheetId="8">#REF!</definedName>
    <definedName name="dddqda">#REF!</definedName>
    <definedName name="DF_GRID_1" localSheetId="4">#REF!</definedName>
    <definedName name="DF_GRID_1" localSheetId="6">#REF!</definedName>
    <definedName name="DF_GRID_1" localSheetId="3">#REF!</definedName>
    <definedName name="DF_GRID_1" localSheetId="2">#REF!</definedName>
    <definedName name="DF_GRID_1" localSheetId="5">#REF!</definedName>
    <definedName name="DF_GRID_1" localSheetId="10">#REF!</definedName>
    <definedName name="DF_GRID_1" localSheetId="9">#REF!</definedName>
    <definedName name="DF_GRID_1" localSheetId="1">#REF!</definedName>
    <definedName name="DF_GRID_1" localSheetId="7">#REF!</definedName>
    <definedName name="DF_GRID_1" localSheetId="8">#REF!</definedName>
    <definedName name="DF_GRID_1" localSheetId="0">#REF!</definedName>
    <definedName name="DF_GRID_1">#REF!</definedName>
    <definedName name="dgdgd" localSheetId="4">#REF!</definedName>
    <definedName name="dgdgd" localSheetId="6">#REF!</definedName>
    <definedName name="dgdgd" localSheetId="3">#REF!</definedName>
    <definedName name="dgdgd" localSheetId="2">#REF!</definedName>
    <definedName name="dgdgd" localSheetId="5">#REF!</definedName>
    <definedName name="dgdgd" localSheetId="9">#REF!</definedName>
    <definedName name="dgdgd" localSheetId="7">#REF!</definedName>
    <definedName name="dgdgd" localSheetId="8">#REF!</definedName>
    <definedName name="dgdgd">#REF!</definedName>
    <definedName name="fsfs" localSheetId="4">#REF!</definedName>
    <definedName name="fsfs" localSheetId="6">#REF!</definedName>
    <definedName name="fsfs" localSheetId="3">#REF!</definedName>
    <definedName name="fsfs" localSheetId="2">#REF!</definedName>
    <definedName name="fsfs" localSheetId="5">#REF!</definedName>
    <definedName name="fsfs" localSheetId="9">#REF!</definedName>
    <definedName name="fsfs" localSheetId="7">#REF!</definedName>
    <definedName name="fsfs" localSheetId="8">#REF!</definedName>
    <definedName name="fsfs">#REF!</definedName>
    <definedName name="fssf" localSheetId="4">#REF!</definedName>
    <definedName name="fssf" localSheetId="6">#REF!</definedName>
    <definedName name="fssf" localSheetId="3">#REF!</definedName>
    <definedName name="fssf" localSheetId="2">#REF!</definedName>
    <definedName name="fssf" localSheetId="5">#REF!</definedName>
    <definedName name="fssf" localSheetId="9">#REF!</definedName>
    <definedName name="fssf" localSheetId="7">#REF!</definedName>
    <definedName name="fssf" localSheetId="8">#REF!</definedName>
    <definedName name="fssf">#REF!</definedName>
    <definedName name="_xlnm.Print_Area" localSheetId="4">'Aug 15-21'!$A$1:$AL$39</definedName>
    <definedName name="_xlnm.Print_Area" localSheetId="6">'Aug 1-7'!$A$1:$AL$39</definedName>
    <definedName name="_xlnm.Print_Area" localSheetId="3">'Aug 22-28'!$A$1:$AL$39</definedName>
    <definedName name="_xlnm.Print_Area" localSheetId="2">'Aug 29-Sept 4'!$A$1:$AL$39</definedName>
    <definedName name="_xlnm.Print_Area" localSheetId="5">'Aug 8-14'!$A$1:$AL$39</definedName>
    <definedName name="qeqeq" localSheetId="4">#REF!</definedName>
    <definedName name="qeqeq" localSheetId="6">#REF!</definedName>
    <definedName name="qeqeq" localSheetId="3">#REF!</definedName>
    <definedName name="qeqeq" localSheetId="2">#REF!</definedName>
    <definedName name="qeqeq" localSheetId="5">#REF!</definedName>
    <definedName name="qeqeq" localSheetId="9">#REF!</definedName>
    <definedName name="qeqeq" localSheetId="7">#REF!</definedName>
    <definedName name="qeqeq" localSheetId="8">#REF!</definedName>
    <definedName name="qeqeq">#REF!</definedName>
    <definedName name="SAPBEXhrIndnt" hidden="1">"Wide"</definedName>
    <definedName name="SAPsysID" hidden="1">"708C5W7SBKP804JT78WJ0JNKI"</definedName>
    <definedName name="SAPwbID" hidden="1">"ARS"</definedName>
    <definedName name="sdada" localSheetId="4">#REF!</definedName>
    <definedName name="sdada" localSheetId="3">#REF!</definedName>
    <definedName name="sdada" localSheetId="2">#REF!</definedName>
    <definedName name="sdada" localSheetId="5">#REF!</definedName>
    <definedName name="sdada">#REF!</definedName>
    <definedName name="sfs" localSheetId="4">#REF!</definedName>
    <definedName name="sfs" localSheetId="6">#REF!</definedName>
    <definedName name="sfs" localSheetId="3">#REF!</definedName>
    <definedName name="sfs" localSheetId="2">#REF!</definedName>
    <definedName name="sfs" localSheetId="5">#REF!</definedName>
    <definedName name="sfs" localSheetId="9">#REF!</definedName>
    <definedName name="sfs" localSheetId="7">#REF!</definedName>
    <definedName name="sfs" localSheetId="8">#REF!</definedName>
    <definedName name="sfs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25" i="54" l="1"/>
  <c r="BC25" i="54"/>
  <c r="BB25" i="54"/>
  <c r="BA25" i="54"/>
  <c r="AZ25" i="54"/>
  <c r="AY25" i="54"/>
  <c r="AX25" i="54"/>
  <c r="AW25" i="54"/>
  <c r="AV25" i="54"/>
  <c r="AU25" i="54"/>
  <c r="AT25" i="54"/>
  <c r="AS25" i="54"/>
  <c r="AR25" i="54"/>
  <c r="AQ25" i="54"/>
  <c r="AP25" i="54"/>
  <c r="AO25" i="54"/>
  <c r="AN25" i="54"/>
  <c r="AH25" i="54"/>
  <c r="AG25" i="54"/>
  <c r="AF25" i="54"/>
  <c r="AE25" i="54"/>
  <c r="AD25" i="54"/>
  <c r="AC25" i="54"/>
  <c r="AB25" i="54"/>
  <c r="AA25" i="54"/>
  <c r="BE24" i="54"/>
  <c r="BD24" i="54"/>
  <c r="AK24" i="54"/>
  <c r="O24" i="54"/>
  <c r="M24" i="54"/>
  <c r="L24" i="54"/>
  <c r="I24" i="54"/>
  <c r="E24" i="54"/>
  <c r="D24" i="54"/>
  <c r="BE23" i="54"/>
  <c r="BD23" i="54"/>
  <c r="AK23" i="54"/>
  <c r="AI23" i="54"/>
  <c r="S23" i="54"/>
  <c r="P23" i="54"/>
  <c r="Q23" i="54" s="1"/>
  <c r="O23" i="54"/>
  <c r="N23" i="54"/>
  <c r="M23" i="54"/>
  <c r="K23" i="54"/>
  <c r="J23" i="54"/>
  <c r="G23" i="54"/>
  <c r="F23" i="54"/>
  <c r="BE22" i="54"/>
  <c r="BD22" i="54"/>
  <c r="AK22" i="54"/>
  <c r="P22" i="54"/>
  <c r="U22" i="54" s="1"/>
  <c r="O22" i="54"/>
  <c r="N22" i="54"/>
  <c r="M22" i="54"/>
  <c r="K22" i="54"/>
  <c r="J22" i="54"/>
  <c r="G22" i="54"/>
  <c r="F22" i="54"/>
  <c r="BE21" i="54"/>
  <c r="BD21" i="54"/>
  <c r="AK21" i="54"/>
  <c r="BE20" i="54"/>
  <c r="BD20" i="54"/>
  <c r="BD25" i="54" s="1"/>
  <c r="BC20" i="54"/>
  <c r="BB20" i="54"/>
  <c r="BA20" i="54"/>
  <c r="AZ20" i="54"/>
  <c r="AY20" i="54"/>
  <c r="AX20" i="54"/>
  <c r="AW20" i="54"/>
  <c r="AV20" i="54"/>
  <c r="AU20" i="54"/>
  <c r="AT20" i="54"/>
  <c r="AS20" i="54"/>
  <c r="AR20" i="54"/>
  <c r="AQ20" i="54"/>
  <c r="AP20" i="54"/>
  <c r="AO20" i="54"/>
  <c r="AN20" i="54"/>
  <c r="AK20" i="54"/>
  <c r="AJ20" i="54"/>
  <c r="AI20" i="54"/>
  <c r="AH20" i="54"/>
  <c r="AG20" i="54"/>
  <c r="AF20" i="54"/>
  <c r="AE20" i="54"/>
  <c r="AD20" i="54"/>
  <c r="AC20" i="54"/>
  <c r="AB20" i="54"/>
  <c r="AA20" i="54"/>
  <c r="S20" i="54"/>
  <c r="P20" i="54"/>
  <c r="Q20" i="54" s="1"/>
  <c r="O20" i="54"/>
  <c r="N20" i="54"/>
  <c r="M20" i="54"/>
  <c r="K20" i="54"/>
  <c r="J20" i="54"/>
  <c r="G20" i="54"/>
  <c r="F20" i="54"/>
  <c r="BE19" i="54"/>
  <c r="BD19" i="54"/>
  <c r="AI19" i="54"/>
  <c r="AK19" i="54" s="1"/>
  <c r="U19" i="54"/>
  <c r="S19" i="54"/>
  <c r="Q19" i="54"/>
  <c r="T19" i="54" s="1"/>
  <c r="V19" i="54" s="1"/>
  <c r="P19" i="54"/>
  <c r="O19" i="54"/>
  <c r="N19" i="54"/>
  <c r="K19" i="54"/>
  <c r="G19" i="54"/>
  <c r="F19" i="54"/>
  <c r="BE18" i="54"/>
  <c r="BD18" i="54"/>
  <c r="AK18" i="54"/>
  <c r="AJ18" i="54"/>
  <c r="AI18" i="54"/>
  <c r="O18" i="54"/>
  <c r="N18" i="54"/>
  <c r="N24" i="54" s="1"/>
  <c r="M18" i="54"/>
  <c r="L18" i="54"/>
  <c r="J18" i="54"/>
  <c r="J24" i="54" s="1"/>
  <c r="I18" i="54"/>
  <c r="G18" i="54"/>
  <c r="G24" i="54" s="1"/>
  <c r="F18" i="54"/>
  <c r="F24" i="54" s="1"/>
  <c r="E18" i="54"/>
  <c r="D18" i="54"/>
  <c r="BE17" i="54"/>
  <c r="BD17" i="54"/>
  <c r="AK17" i="54"/>
  <c r="AJ17" i="54"/>
  <c r="AI17" i="54"/>
  <c r="U17" i="54"/>
  <c r="S17" i="54"/>
  <c r="Q17" i="54"/>
  <c r="T17" i="54" s="1"/>
  <c r="V17" i="54" s="1"/>
  <c r="P17" i="54"/>
  <c r="O17" i="54"/>
  <c r="N17" i="54"/>
  <c r="K17" i="54"/>
  <c r="G17" i="54"/>
  <c r="F17" i="54"/>
  <c r="BE16" i="54"/>
  <c r="BD16" i="54"/>
  <c r="AK16" i="54"/>
  <c r="AJ16" i="54"/>
  <c r="AJ13" i="54" s="1"/>
  <c r="AJ25" i="54" s="1"/>
  <c r="AI16" i="54"/>
  <c r="U16" i="54"/>
  <c r="S16" i="54"/>
  <c r="R16" i="54"/>
  <c r="Q16" i="54"/>
  <c r="T16" i="54" s="1"/>
  <c r="V16" i="54" s="1"/>
  <c r="P16" i="54"/>
  <c r="O16" i="54"/>
  <c r="N16" i="54"/>
  <c r="K16" i="54"/>
  <c r="G16" i="54"/>
  <c r="F16" i="54"/>
  <c r="BE15" i="54"/>
  <c r="BD15" i="54"/>
  <c r="AK15" i="54"/>
  <c r="AJ15" i="54"/>
  <c r="AI15" i="54"/>
  <c r="U15" i="54"/>
  <c r="S15" i="54"/>
  <c r="Q15" i="54"/>
  <c r="T15" i="54" s="1"/>
  <c r="V15" i="54" s="1"/>
  <c r="P15" i="54"/>
  <c r="O15" i="54"/>
  <c r="N15" i="54"/>
  <c r="M15" i="54"/>
  <c r="K15" i="54"/>
  <c r="J15" i="54"/>
  <c r="G15" i="54"/>
  <c r="F15" i="54"/>
  <c r="BE14" i="54"/>
  <c r="BD14" i="54"/>
  <c r="AK14" i="54"/>
  <c r="AJ14" i="54"/>
  <c r="AI14" i="54"/>
  <c r="U14" i="54"/>
  <c r="S14" i="54"/>
  <c r="P14" i="54"/>
  <c r="Q14" i="54" s="1"/>
  <c r="O14" i="54"/>
  <c r="N14" i="54"/>
  <c r="M14" i="54"/>
  <c r="K14" i="54"/>
  <c r="J14" i="54"/>
  <c r="G14" i="54"/>
  <c r="F14" i="54"/>
  <c r="BE13" i="54"/>
  <c r="BD13" i="54"/>
  <c r="BC13" i="54"/>
  <c r="BB13" i="54"/>
  <c r="BA13" i="54"/>
  <c r="AZ13" i="54"/>
  <c r="AY13" i="54"/>
  <c r="AX13" i="54"/>
  <c r="AW13" i="54"/>
  <c r="AV13" i="54"/>
  <c r="AU13" i="54"/>
  <c r="AT13" i="54"/>
  <c r="AS13" i="54"/>
  <c r="AR13" i="54"/>
  <c r="AQ13" i="54"/>
  <c r="AP13" i="54"/>
  <c r="AO13" i="54"/>
  <c r="AN13" i="54"/>
  <c r="AK13" i="54"/>
  <c r="AI13" i="54"/>
  <c r="AI25" i="54" s="1"/>
  <c r="AK25" i="54" s="1"/>
  <c r="AH13" i="54"/>
  <c r="AG13" i="54"/>
  <c r="AF13" i="54"/>
  <c r="AE13" i="54"/>
  <c r="AD13" i="54"/>
  <c r="AC13" i="54"/>
  <c r="AB13" i="54"/>
  <c r="AA13" i="54"/>
  <c r="U13" i="54"/>
  <c r="S13" i="54"/>
  <c r="Q13" i="54"/>
  <c r="T13" i="54" s="1"/>
  <c r="V13" i="54" s="1"/>
  <c r="P13" i="54"/>
  <c r="O13" i="54"/>
  <c r="N13" i="54"/>
  <c r="M13" i="54"/>
  <c r="K13" i="54"/>
  <c r="G13" i="54"/>
  <c r="F13" i="54"/>
  <c r="AD11" i="54"/>
  <c r="AE11" i="54" s="1"/>
  <c r="AF11" i="54" s="1"/>
  <c r="AG11" i="54" s="1"/>
  <c r="AH11" i="54" s="1"/>
  <c r="AC11" i="54"/>
  <c r="AJ19" i="54" l="1"/>
  <c r="R23" i="54"/>
  <c r="T23" i="54"/>
  <c r="V23" i="54" s="1"/>
  <c r="BB26" i="54"/>
  <c r="AT26" i="54"/>
  <c r="AP26" i="54"/>
  <c r="AX26" i="54"/>
  <c r="R14" i="54"/>
  <c r="T14" i="54"/>
  <c r="V14" i="54" s="1"/>
  <c r="AR26" i="54"/>
  <c r="AZ26" i="54"/>
  <c r="T20" i="54"/>
  <c r="V20" i="54" s="1"/>
  <c r="R20" i="54"/>
  <c r="AN26" i="54"/>
  <c r="AV26" i="54"/>
  <c r="P18" i="54"/>
  <c r="U23" i="54"/>
  <c r="R15" i="54"/>
  <c r="U20" i="54"/>
  <c r="R13" i="54"/>
  <c r="K18" i="54"/>
  <c r="K24" i="54" s="1"/>
  <c r="Q22" i="54"/>
  <c r="R17" i="54"/>
  <c r="R19" i="54"/>
  <c r="S22" i="54"/>
  <c r="BE24" i="53"/>
  <c r="BD24" i="53"/>
  <c r="AK24" i="53"/>
  <c r="I24" i="53"/>
  <c r="E24" i="53"/>
  <c r="BE23" i="53"/>
  <c r="BD23" i="53"/>
  <c r="AI23" i="53"/>
  <c r="AK23" i="53" s="1"/>
  <c r="O23" i="53"/>
  <c r="M23" i="53"/>
  <c r="N23" i="53" s="1"/>
  <c r="K23" i="53"/>
  <c r="J23" i="53"/>
  <c r="P23" i="53" s="1"/>
  <c r="G23" i="53"/>
  <c r="F23" i="53"/>
  <c r="BE22" i="53"/>
  <c r="BD22" i="53"/>
  <c r="AK22" i="53"/>
  <c r="P22" i="53"/>
  <c r="U22" i="53" s="1"/>
  <c r="O22" i="53"/>
  <c r="Q22" i="53" s="1"/>
  <c r="M22" i="53"/>
  <c r="N22" i="53" s="1"/>
  <c r="J22" i="53"/>
  <c r="K22" i="53" s="1"/>
  <c r="G22" i="53"/>
  <c r="F22" i="53"/>
  <c r="BE21" i="53"/>
  <c r="BE20" i="53" s="1"/>
  <c r="BD21" i="53"/>
  <c r="BD20" i="53" s="1"/>
  <c r="AK21" i="53"/>
  <c r="BC20" i="53"/>
  <c r="BB20" i="53"/>
  <c r="BA20" i="53"/>
  <c r="AZ20" i="53"/>
  <c r="AY20" i="53"/>
  <c r="AX20" i="53"/>
  <c r="AW20" i="53"/>
  <c r="AV20" i="53"/>
  <c r="AU20" i="53"/>
  <c r="AT20" i="53"/>
  <c r="AS20" i="53"/>
  <c r="AR20" i="53"/>
  <c r="AQ20" i="53"/>
  <c r="AP20" i="53"/>
  <c r="AO20" i="53"/>
  <c r="AN20" i="53"/>
  <c r="AJ20" i="53"/>
  <c r="AH20" i="53"/>
  <c r="AG20" i="53"/>
  <c r="AF20" i="53"/>
  <c r="AE20" i="53"/>
  <c r="AD20" i="53"/>
  <c r="AC20" i="53"/>
  <c r="AB20" i="53"/>
  <c r="AA20" i="53"/>
  <c r="O20" i="53"/>
  <c r="N20" i="53"/>
  <c r="M20" i="53"/>
  <c r="J20" i="53"/>
  <c r="P20" i="53" s="1"/>
  <c r="G20" i="53"/>
  <c r="F20" i="53"/>
  <c r="BE19" i="53"/>
  <c r="BD19" i="53"/>
  <c r="AI19" i="53"/>
  <c r="AJ19" i="53" s="1"/>
  <c r="S19" i="53"/>
  <c r="Q19" i="53"/>
  <c r="T19" i="53" s="1"/>
  <c r="P19" i="53"/>
  <c r="U19" i="53" s="1"/>
  <c r="O19" i="53"/>
  <c r="N19" i="53"/>
  <c r="K19" i="53"/>
  <c r="G19" i="53"/>
  <c r="F19" i="53"/>
  <c r="BE18" i="53"/>
  <c r="BD18" i="53"/>
  <c r="AI18" i="53"/>
  <c r="AK18" i="53" s="1"/>
  <c r="O18" i="53"/>
  <c r="L18" i="53"/>
  <c r="I18" i="53"/>
  <c r="F18" i="53"/>
  <c r="F24" i="53" s="1"/>
  <c r="E18" i="53"/>
  <c r="D18" i="53"/>
  <c r="D24" i="53" s="1"/>
  <c r="BE17" i="53"/>
  <c r="BD17" i="53"/>
  <c r="AK17" i="53"/>
  <c r="AI17" i="53"/>
  <c r="AJ17" i="53" s="1"/>
  <c r="S17" i="53"/>
  <c r="Q17" i="53"/>
  <c r="T17" i="53" s="1"/>
  <c r="V17" i="53" s="1"/>
  <c r="P17" i="53"/>
  <c r="U17" i="53" s="1"/>
  <c r="O17" i="53"/>
  <c r="N17" i="53"/>
  <c r="K17" i="53"/>
  <c r="G17" i="53"/>
  <c r="F17" i="53"/>
  <c r="BE16" i="53"/>
  <c r="BD16" i="53"/>
  <c r="AI16" i="53"/>
  <c r="AK16" i="53" s="1"/>
  <c r="P16" i="53"/>
  <c r="U16" i="53" s="1"/>
  <c r="O16" i="53"/>
  <c r="Q16" i="53" s="1"/>
  <c r="N16" i="53"/>
  <c r="K16" i="53"/>
  <c r="G16" i="53"/>
  <c r="F16" i="53"/>
  <c r="BE15" i="53"/>
  <c r="BD15" i="53"/>
  <c r="BD13" i="53" s="1"/>
  <c r="BD25" i="53" s="1"/>
  <c r="AK15" i="53"/>
  <c r="AJ15" i="53"/>
  <c r="AI15" i="53"/>
  <c r="O15" i="53"/>
  <c r="M15" i="53"/>
  <c r="N15" i="53" s="1"/>
  <c r="J15" i="53"/>
  <c r="P15" i="53" s="1"/>
  <c r="G15" i="53"/>
  <c r="F15" i="53"/>
  <c r="BE14" i="53"/>
  <c r="BE13" i="53" s="1"/>
  <c r="BD14" i="53"/>
  <c r="AJ14" i="53"/>
  <c r="AI14" i="53"/>
  <c r="AK14" i="53" s="1"/>
  <c r="O14" i="53"/>
  <c r="N14" i="53"/>
  <c r="M14" i="53"/>
  <c r="J14" i="53"/>
  <c r="P14" i="53" s="1"/>
  <c r="G14" i="53"/>
  <c r="F14" i="53"/>
  <c r="BC13" i="53"/>
  <c r="BC25" i="53" s="1"/>
  <c r="BB13" i="53"/>
  <c r="BB25" i="53" s="1"/>
  <c r="BA13" i="53"/>
  <c r="BA25" i="53" s="1"/>
  <c r="AZ13" i="53"/>
  <c r="AZ25" i="53" s="1"/>
  <c r="AY13" i="53"/>
  <c r="AY25" i="53" s="1"/>
  <c r="AX13" i="53"/>
  <c r="AX25" i="53" s="1"/>
  <c r="AX26" i="53" s="1"/>
  <c r="AW13" i="53"/>
  <c r="AW25" i="53" s="1"/>
  <c r="AV13" i="53"/>
  <c r="AV25" i="53" s="1"/>
  <c r="AV26" i="53" s="1"/>
  <c r="AU13" i="53"/>
  <c r="AU25" i="53" s="1"/>
  <c r="AT13" i="53"/>
  <c r="AT25" i="53" s="1"/>
  <c r="AT26" i="53" s="1"/>
  <c r="AS13" i="53"/>
  <c r="AS25" i="53" s="1"/>
  <c r="AR13" i="53"/>
  <c r="AR25" i="53" s="1"/>
  <c r="AQ13" i="53"/>
  <c r="AQ25" i="53" s="1"/>
  <c r="AP13" i="53"/>
  <c r="AP25" i="53" s="1"/>
  <c r="AP26" i="53" s="1"/>
  <c r="AO13" i="53"/>
  <c r="AO25" i="53" s="1"/>
  <c r="AN13" i="53"/>
  <c r="AN25" i="53" s="1"/>
  <c r="AN26" i="53" s="1"/>
  <c r="AH13" i="53"/>
  <c r="AH25" i="53" s="1"/>
  <c r="AG13" i="53"/>
  <c r="AG25" i="53" s="1"/>
  <c r="AF13" i="53"/>
  <c r="AF25" i="53" s="1"/>
  <c r="AE13" i="53"/>
  <c r="AE25" i="53" s="1"/>
  <c r="AD13" i="53"/>
  <c r="AD25" i="53" s="1"/>
  <c r="AC13" i="53"/>
  <c r="AC25" i="53" s="1"/>
  <c r="AB13" i="53"/>
  <c r="AB25" i="53" s="1"/>
  <c r="AA13" i="53"/>
  <c r="AA25" i="53" s="1"/>
  <c r="Q13" i="53"/>
  <c r="T13" i="53" s="1"/>
  <c r="V13" i="53" s="1"/>
  <c r="P13" i="53"/>
  <c r="U13" i="53" s="1"/>
  <c r="O13" i="53"/>
  <c r="N13" i="53"/>
  <c r="M13" i="53"/>
  <c r="M18" i="53" s="1"/>
  <c r="M24" i="53" s="1"/>
  <c r="K13" i="53"/>
  <c r="G13" i="53"/>
  <c r="S13" i="53" s="1"/>
  <c r="F13" i="53"/>
  <c r="AC11" i="53"/>
  <c r="AD11" i="53" s="1"/>
  <c r="AE11" i="53" s="1"/>
  <c r="AF11" i="53" s="1"/>
  <c r="AG11" i="53" s="1"/>
  <c r="AH11" i="53" s="1"/>
  <c r="BE24" i="52"/>
  <c r="BD24" i="52"/>
  <c r="AK24" i="52"/>
  <c r="BE23" i="52"/>
  <c r="BD23" i="52"/>
  <c r="AI23" i="52"/>
  <c r="AK23" i="52" s="1"/>
  <c r="O23" i="52"/>
  <c r="M23" i="52"/>
  <c r="N23" i="52" s="1"/>
  <c r="J23" i="52"/>
  <c r="P23" i="52" s="1"/>
  <c r="G23" i="52"/>
  <c r="F23" i="52"/>
  <c r="BE22" i="52"/>
  <c r="BD22" i="52"/>
  <c r="AK22" i="52"/>
  <c r="O22" i="52"/>
  <c r="M22" i="52"/>
  <c r="N22" i="52" s="1"/>
  <c r="J22" i="52"/>
  <c r="G22" i="52"/>
  <c r="F22" i="52"/>
  <c r="BE21" i="52"/>
  <c r="BD21" i="52"/>
  <c r="AK21" i="52"/>
  <c r="BC20" i="52"/>
  <c r="BB20" i="52"/>
  <c r="BA20" i="52"/>
  <c r="AZ20" i="52"/>
  <c r="AY20" i="52"/>
  <c r="AX20" i="52"/>
  <c r="AW20" i="52"/>
  <c r="AV20" i="52"/>
  <c r="AV25" i="52" s="1"/>
  <c r="AU20" i="52"/>
  <c r="AT20" i="52"/>
  <c r="AS20" i="52"/>
  <c r="AR20" i="52"/>
  <c r="AQ20" i="52"/>
  <c r="AP20" i="52"/>
  <c r="AO20" i="52"/>
  <c r="AN20" i="52"/>
  <c r="AN25" i="52" s="1"/>
  <c r="AJ20" i="52"/>
  <c r="AH20" i="52"/>
  <c r="AH25" i="52" s="1"/>
  <c r="AG20" i="52"/>
  <c r="AF20" i="52"/>
  <c r="AE20" i="52"/>
  <c r="AD20" i="52"/>
  <c r="AC20" i="52"/>
  <c r="AB20" i="52"/>
  <c r="AA20" i="52"/>
  <c r="O20" i="52"/>
  <c r="N20" i="52"/>
  <c r="M20" i="52"/>
  <c r="P20" i="52" s="1"/>
  <c r="J20" i="52"/>
  <c r="K20" i="52" s="1"/>
  <c r="G20" i="52"/>
  <c r="F20" i="52"/>
  <c r="BE19" i="52"/>
  <c r="BD19" i="52"/>
  <c r="AK19" i="52"/>
  <c r="AI19" i="52"/>
  <c r="AJ19" i="52" s="1"/>
  <c r="P19" i="52"/>
  <c r="O19" i="52"/>
  <c r="Q19" i="52" s="1"/>
  <c r="T19" i="52" s="1"/>
  <c r="N19" i="52"/>
  <c r="K19" i="52"/>
  <c r="G19" i="52"/>
  <c r="F19" i="52"/>
  <c r="BE18" i="52"/>
  <c r="BD18" i="52"/>
  <c r="AI18" i="52"/>
  <c r="AK18" i="52" s="1"/>
  <c r="L18" i="52"/>
  <c r="L24" i="52" s="1"/>
  <c r="I18" i="52"/>
  <c r="I24" i="52" s="1"/>
  <c r="E18" i="52"/>
  <c r="E24" i="52" s="1"/>
  <c r="D18" i="52"/>
  <c r="D24" i="52" s="1"/>
  <c r="BE17" i="52"/>
  <c r="BD17" i="52"/>
  <c r="AI17" i="52"/>
  <c r="AK17" i="52" s="1"/>
  <c r="U17" i="52"/>
  <c r="Q17" i="52"/>
  <c r="T17" i="52" s="1"/>
  <c r="P17" i="52"/>
  <c r="O17" i="52"/>
  <c r="N17" i="52"/>
  <c r="K17" i="52"/>
  <c r="G17" i="52"/>
  <c r="F17" i="52"/>
  <c r="BE16" i="52"/>
  <c r="BD16" i="52"/>
  <c r="AI16" i="52"/>
  <c r="AK16" i="52" s="1"/>
  <c r="U16" i="52"/>
  <c r="Q16" i="52"/>
  <c r="T16" i="52" s="1"/>
  <c r="V16" i="52" s="1"/>
  <c r="P16" i="52"/>
  <c r="S16" i="52" s="1"/>
  <c r="O16" i="52"/>
  <c r="N16" i="52"/>
  <c r="K16" i="52"/>
  <c r="G16" i="52"/>
  <c r="F16" i="52"/>
  <c r="BE15" i="52"/>
  <c r="BD15" i="52"/>
  <c r="AI15" i="52"/>
  <c r="AJ15" i="52" s="1"/>
  <c r="O15" i="52"/>
  <c r="N15" i="52"/>
  <c r="M15" i="52"/>
  <c r="J15" i="52"/>
  <c r="G15" i="52"/>
  <c r="F15" i="52"/>
  <c r="BE14" i="52"/>
  <c r="BD14" i="52"/>
  <c r="AK14" i="52"/>
  <c r="AJ14" i="52"/>
  <c r="AI14" i="52"/>
  <c r="O14" i="52"/>
  <c r="M14" i="52"/>
  <c r="P14" i="52" s="1"/>
  <c r="K14" i="52"/>
  <c r="J14" i="52"/>
  <c r="G14" i="52"/>
  <c r="F14" i="52"/>
  <c r="BC13" i="52"/>
  <c r="BB13" i="52"/>
  <c r="BA13" i="52"/>
  <c r="BA25" i="52" s="1"/>
  <c r="AZ13" i="52"/>
  <c r="AY13" i="52"/>
  <c r="AY25" i="52" s="1"/>
  <c r="AX13" i="52"/>
  <c r="AX25" i="52" s="1"/>
  <c r="AW13" i="52"/>
  <c r="AV13" i="52"/>
  <c r="AU13" i="52"/>
  <c r="AT13" i="52"/>
  <c r="AS13" i="52"/>
  <c r="AS25" i="52" s="1"/>
  <c r="AR13" i="52"/>
  <c r="AQ13" i="52"/>
  <c r="AQ25" i="52" s="1"/>
  <c r="AP13" i="52"/>
  <c r="AP25" i="52" s="1"/>
  <c r="AO13" i="52"/>
  <c r="AN13" i="52"/>
  <c r="AH13" i="52"/>
  <c r="AG13" i="52"/>
  <c r="AF13" i="52"/>
  <c r="AF25" i="52" s="1"/>
  <c r="AE13" i="52"/>
  <c r="AE25" i="52" s="1"/>
  <c r="AD13" i="52"/>
  <c r="AC13" i="52"/>
  <c r="AC25" i="52" s="1"/>
  <c r="AB13" i="52"/>
  <c r="AA13" i="52"/>
  <c r="O13" i="52"/>
  <c r="M13" i="52"/>
  <c r="K13" i="52"/>
  <c r="G13" i="52"/>
  <c r="G18" i="52" s="1"/>
  <c r="G24" i="52" s="1"/>
  <c r="F13" i="52"/>
  <c r="F18" i="52" s="1"/>
  <c r="F24" i="52" s="1"/>
  <c r="AC11" i="52"/>
  <c r="AD11" i="52" s="1"/>
  <c r="AE11" i="52" s="1"/>
  <c r="AF11" i="52" s="1"/>
  <c r="AG11" i="52" s="1"/>
  <c r="AH11" i="52" s="1"/>
  <c r="BE24" i="51"/>
  <c r="BD24" i="51"/>
  <c r="AK24" i="51"/>
  <c r="BE23" i="51"/>
  <c r="BD23" i="51"/>
  <c r="AK23" i="51"/>
  <c r="AI23" i="51"/>
  <c r="AI20" i="51" s="1"/>
  <c r="AK20" i="51" s="1"/>
  <c r="O23" i="51"/>
  <c r="M23" i="51"/>
  <c r="N23" i="51" s="1"/>
  <c r="J23" i="51"/>
  <c r="P23" i="51" s="1"/>
  <c r="U23" i="51" s="1"/>
  <c r="G23" i="51"/>
  <c r="F23" i="51"/>
  <c r="BE22" i="51"/>
  <c r="BD22" i="51"/>
  <c r="AK22" i="51"/>
  <c r="O22" i="51"/>
  <c r="M22" i="51"/>
  <c r="N22" i="51" s="1"/>
  <c r="J22" i="51"/>
  <c r="P22" i="51" s="1"/>
  <c r="G22" i="51"/>
  <c r="F22" i="51"/>
  <c r="BE21" i="51"/>
  <c r="BE20" i="51" s="1"/>
  <c r="BD21" i="51"/>
  <c r="AK21" i="51"/>
  <c r="BC20" i="51"/>
  <c r="BB20" i="51"/>
  <c r="BA20" i="51"/>
  <c r="BA25" i="51" s="1"/>
  <c r="AZ20" i="51"/>
  <c r="AY20" i="51"/>
  <c r="AX20" i="51"/>
  <c r="AW20" i="51"/>
  <c r="AV20" i="51"/>
  <c r="AU20" i="51"/>
  <c r="AT20" i="51"/>
  <c r="AS20" i="51"/>
  <c r="AS25" i="51" s="1"/>
  <c r="AR20" i="51"/>
  <c r="AQ20" i="51"/>
  <c r="AP20" i="51"/>
  <c r="AO20" i="51"/>
  <c r="AN20" i="51"/>
  <c r="AJ20" i="51"/>
  <c r="AH20" i="51"/>
  <c r="AG20" i="51"/>
  <c r="AF20" i="51"/>
  <c r="AE20" i="51"/>
  <c r="AD20" i="51"/>
  <c r="AC20" i="51"/>
  <c r="AB20" i="51"/>
  <c r="AA20" i="51"/>
  <c r="AA25" i="51" s="1"/>
  <c r="O20" i="51"/>
  <c r="M20" i="51"/>
  <c r="N20" i="51" s="1"/>
  <c r="J20" i="51"/>
  <c r="G20" i="51"/>
  <c r="F20" i="51"/>
  <c r="BE19" i="51"/>
  <c r="BD19" i="51"/>
  <c r="AI19" i="51"/>
  <c r="AK19" i="51" s="1"/>
  <c r="R19" i="51"/>
  <c r="Q19" i="51"/>
  <c r="T19" i="51" s="1"/>
  <c r="P19" i="51"/>
  <c r="O19" i="51"/>
  <c r="N19" i="51"/>
  <c r="K19" i="51"/>
  <c r="G19" i="51"/>
  <c r="F19" i="51"/>
  <c r="BE18" i="51"/>
  <c r="BD18" i="51"/>
  <c r="AI18" i="51"/>
  <c r="AJ18" i="51" s="1"/>
  <c r="L18" i="51"/>
  <c r="L24" i="51" s="1"/>
  <c r="I18" i="51"/>
  <c r="I24" i="51" s="1"/>
  <c r="E18" i="51"/>
  <c r="E24" i="51" s="1"/>
  <c r="D18" i="51"/>
  <c r="D24" i="51" s="1"/>
  <c r="BE17" i="51"/>
  <c r="BD17" i="51"/>
  <c r="AI17" i="51"/>
  <c r="AJ17" i="51" s="1"/>
  <c r="P17" i="51"/>
  <c r="O17" i="51"/>
  <c r="Q17" i="51" s="1"/>
  <c r="N17" i="51"/>
  <c r="K17" i="51"/>
  <c r="G17" i="51"/>
  <c r="F17" i="51"/>
  <c r="BE16" i="51"/>
  <c r="BD16" i="51"/>
  <c r="AI16" i="51"/>
  <c r="AJ16" i="51" s="1"/>
  <c r="P16" i="51"/>
  <c r="U16" i="51" s="1"/>
  <c r="O16" i="51"/>
  <c r="Q16" i="51" s="1"/>
  <c r="N16" i="51"/>
  <c r="K16" i="51"/>
  <c r="G16" i="51"/>
  <c r="F16" i="51"/>
  <c r="BE15" i="51"/>
  <c r="BD15" i="51"/>
  <c r="BD13" i="51" s="1"/>
  <c r="AI15" i="51"/>
  <c r="AK15" i="51" s="1"/>
  <c r="P15" i="51"/>
  <c r="U15" i="51" s="1"/>
  <c r="O15" i="51"/>
  <c r="M15" i="51"/>
  <c r="N15" i="51" s="1"/>
  <c r="J15" i="51"/>
  <c r="K15" i="51" s="1"/>
  <c r="G15" i="51"/>
  <c r="F15" i="51"/>
  <c r="BE14" i="51"/>
  <c r="BD14" i="51"/>
  <c r="AI14" i="51"/>
  <c r="AJ14" i="51" s="1"/>
  <c r="O14" i="51"/>
  <c r="M14" i="51"/>
  <c r="N14" i="51" s="1"/>
  <c r="J14" i="51"/>
  <c r="P14" i="51" s="1"/>
  <c r="G14" i="51"/>
  <c r="F14" i="51"/>
  <c r="BC13" i="51"/>
  <c r="BB13" i="51"/>
  <c r="BA13" i="51"/>
  <c r="AZ13" i="51"/>
  <c r="AY13" i="51"/>
  <c r="AY25" i="51" s="1"/>
  <c r="AX13" i="51"/>
  <c r="AX25" i="51" s="1"/>
  <c r="AW13" i="51"/>
  <c r="AV13" i="51"/>
  <c r="AV25" i="51" s="1"/>
  <c r="AU13" i="51"/>
  <c r="AT13" i="51"/>
  <c r="AS13" i="51"/>
  <c r="AR13" i="51"/>
  <c r="AQ13" i="51"/>
  <c r="AQ25" i="51" s="1"/>
  <c r="AP13" i="51"/>
  <c r="AP25" i="51" s="1"/>
  <c r="AO13" i="51"/>
  <c r="AN13" i="51"/>
  <c r="AN25" i="51" s="1"/>
  <c r="AH13" i="51"/>
  <c r="AG13" i="51"/>
  <c r="AF13" i="51"/>
  <c r="AE13" i="51"/>
  <c r="AD13" i="51"/>
  <c r="AD25" i="51" s="1"/>
  <c r="AC13" i="51"/>
  <c r="AC25" i="51" s="1"/>
  <c r="AB13" i="51"/>
  <c r="AB25" i="51" s="1"/>
  <c r="AA13" i="51"/>
  <c r="O13" i="51"/>
  <c r="M13" i="51"/>
  <c r="N13" i="51" s="1"/>
  <c r="K13" i="51"/>
  <c r="G13" i="51"/>
  <c r="F13" i="51"/>
  <c r="F18" i="51" s="1"/>
  <c r="F24" i="51" s="1"/>
  <c r="AC11" i="51"/>
  <c r="AD11" i="51" s="1"/>
  <c r="AE11" i="51" s="1"/>
  <c r="AF11" i="51" s="1"/>
  <c r="AG11" i="51" s="1"/>
  <c r="AH11" i="51" s="1"/>
  <c r="T22" i="54" l="1"/>
  <c r="V22" i="54" s="1"/>
  <c r="R22" i="54"/>
  <c r="U18" i="54"/>
  <c r="S18" i="54"/>
  <c r="P24" i="54"/>
  <c r="Q18" i="54"/>
  <c r="AK19" i="53"/>
  <c r="R16" i="53"/>
  <c r="T16" i="53"/>
  <c r="V16" i="53" s="1"/>
  <c r="V19" i="53"/>
  <c r="S20" i="53"/>
  <c r="Q20" i="53"/>
  <c r="U20" i="53"/>
  <c r="BE25" i="53"/>
  <c r="AJ13" i="53"/>
  <c r="AJ25" i="53" s="1"/>
  <c r="S14" i="53"/>
  <c r="U14" i="53"/>
  <c r="S23" i="53"/>
  <c r="U23" i="53"/>
  <c r="AR26" i="53"/>
  <c r="AZ26" i="53"/>
  <c r="U15" i="53"/>
  <c r="S15" i="53"/>
  <c r="Q15" i="53"/>
  <c r="K18" i="53"/>
  <c r="K24" i="53" s="1"/>
  <c r="T22" i="53"/>
  <c r="V22" i="53" s="1"/>
  <c r="R22" i="53"/>
  <c r="Q14" i="53"/>
  <c r="N18" i="53"/>
  <c r="N24" i="53" s="1"/>
  <c r="BB26" i="53"/>
  <c r="Q23" i="53"/>
  <c r="AI13" i="53"/>
  <c r="AJ16" i="53"/>
  <c r="G18" i="53"/>
  <c r="G24" i="53" s="1"/>
  <c r="AJ18" i="53"/>
  <c r="K20" i="53"/>
  <c r="O24" i="53"/>
  <c r="K14" i="53"/>
  <c r="R13" i="53"/>
  <c r="K15" i="53"/>
  <c r="S16" i="53"/>
  <c r="R17" i="53"/>
  <c r="R19" i="53"/>
  <c r="AI20" i="53"/>
  <c r="AK20" i="53" s="1"/>
  <c r="S22" i="53"/>
  <c r="L24" i="53"/>
  <c r="J18" i="53"/>
  <c r="V19" i="52"/>
  <c r="T17" i="51"/>
  <c r="R17" i="51"/>
  <c r="AZ25" i="51"/>
  <c r="S16" i="51"/>
  <c r="AJ18" i="52"/>
  <c r="AF25" i="51"/>
  <c r="S17" i="51"/>
  <c r="AG25" i="52"/>
  <c r="R16" i="52"/>
  <c r="AJ17" i="52"/>
  <c r="K23" i="51"/>
  <c r="M18" i="52"/>
  <c r="BB25" i="52"/>
  <c r="BD20" i="52"/>
  <c r="AG25" i="51"/>
  <c r="AT25" i="51"/>
  <c r="AT26" i="51" s="1"/>
  <c r="BB25" i="51"/>
  <c r="BB26" i="51" s="1"/>
  <c r="AU25" i="52"/>
  <c r="BC25" i="52"/>
  <c r="AJ16" i="52"/>
  <c r="AD25" i="52"/>
  <c r="BE20" i="52"/>
  <c r="G18" i="51"/>
  <c r="G24" i="51" s="1"/>
  <c r="AJ15" i="51"/>
  <c r="AJ13" i="51" s="1"/>
  <c r="AJ25" i="51" s="1"/>
  <c r="BE13" i="52"/>
  <c r="BE25" i="52" s="1"/>
  <c r="AJ19" i="51"/>
  <c r="AT25" i="52"/>
  <c r="J18" i="52"/>
  <c r="S19" i="52"/>
  <c r="AH25" i="51"/>
  <c r="AU25" i="51"/>
  <c r="BC25" i="51"/>
  <c r="O18" i="51"/>
  <c r="O24" i="51" s="1"/>
  <c r="AO25" i="51"/>
  <c r="AW25" i="51"/>
  <c r="AA25" i="52"/>
  <c r="S17" i="52"/>
  <c r="U19" i="52"/>
  <c r="AR25" i="51"/>
  <c r="N14" i="52"/>
  <c r="M18" i="51"/>
  <c r="M24" i="51" s="1"/>
  <c r="Q15" i="51"/>
  <c r="S19" i="51"/>
  <c r="AE25" i="51"/>
  <c r="BD20" i="51"/>
  <c r="BD25" i="51" s="1"/>
  <c r="AB25" i="52"/>
  <c r="AO25" i="52"/>
  <c r="AW25" i="52"/>
  <c r="V17" i="52"/>
  <c r="AR25" i="52"/>
  <c r="AZ25" i="52"/>
  <c r="BE13" i="51"/>
  <c r="BE25" i="51" s="1"/>
  <c r="P20" i="51"/>
  <c r="Q20" i="51" s="1"/>
  <c r="BD13" i="52"/>
  <c r="AJ13" i="52"/>
  <c r="AJ25" i="52" s="1"/>
  <c r="P22" i="52"/>
  <c r="Q14" i="52"/>
  <c r="S14" i="52"/>
  <c r="U14" i="52"/>
  <c r="U23" i="52"/>
  <c r="S23" i="52"/>
  <c r="M24" i="52"/>
  <c r="N18" i="52"/>
  <c r="N24" i="52" s="1"/>
  <c r="J24" i="52"/>
  <c r="P18" i="52"/>
  <c r="Q20" i="52"/>
  <c r="S20" i="52"/>
  <c r="U20" i="52"/>
  <c r="Q23" i="52"/>
  <c r="BD25" i="52"/>
  <c r="AX26" i="52" s="1"/>
  <c r="AZ26" i="52"/>
  <c r="Q22" i="52"/>
  <c r="S22" i="52"/>
  <c r="U22" i="52"/>
  <c r="Q15" i="52"/>
  <c r="P13" i="52"/>
  <c r="AI13" i="52"/>
  <c r="AK15" i="52"/>
  <c r="N13" i="52"/>
  <c r="K15" i="52"/>
  <c r="P15" i="52"/>
  <c r="R17" i="52"/>
  <c r="K18" i="52"/>
  <c r="K24" i="52" s="1"/>
  <c r="O18" i="52"/>
  <c r="R19" i="52"/>
  <c r="AI20" i="52"/>
  <c r="AK20" i="52" s="1"/>
  <c r="K23" i="52"/>
  <c r="K22" i="52"/>
  <c r="T15" i="51"/>
  <c r="V15" i="51" s="1"/>
  <c r="R15" i="51"/>
  <c r="S22" i="51"/>
  <c r="U22" i="51"/>
  <c r="Q22" i="51"/>
  <c r="S14" i="51"/>
  <c r="U14" i="51"/>
  <c r="T16" i="51"/>
  <c r="V16" i="51" s="1"/>
  <c r="R16" i="51"/>
  <c r="U20" i="51"/>
  <c r="Q14" i="51"/>
  <c r="V17" i="51"/>
  <c r="S15" i="51"/>
  <c r="U17" i="51"/>
  <c r="AK17" i="51"/>
  <c r="J18" i="51"/>
  <c r="U19" i="51"/>
  <c r="V19" i="51" s="1"/>
  <c r="K22" i="51"/>
  <c r="S23" i="51"/>
  <c r="P13" i="51"/>
  <c r="AK14" i="51"/>
  <c r="AK16" i="51"/>
  <c r="AK18" i="51"/>
  <c r="AI13" i="51"/>
  <c r="K14" i="51"/>
  <c r="K20" i="51"/>
  <c r="Q23" i="51"/>
  <c r="Q24" i="54" l="1"/>
  <c r="R18" i="54"/>
  <c r="T18" i="54"/>
  <c r="V18" i="54" s="1"/>
  <c r="S24" i="54"/>
  <c r="U24" i="54"/>
  <c r="R14" i="53"/>
  <c r="T14" i="53"/>
  <c r="V14" i="53" s="1"/>
  <c r="R20" i="53"/>
  <c r="T20" i="53"/>
  <c r="V20" i="53" s="1"/>
  <c r="AK13" i="53"/>
  <c r="AI25" i="53"/>
  <c r="AK25" i="53" s="1"/>
  <c r="J24" i="53"/>
  <c r="P18" i="53"/>
  <c r="T23" i="53"/>
  <c r="V23" i="53" s="1"/>
  <c r="R23" i="53"/>
  <c r="T15" i="53"/>
  <c r="V15" i="53" s="1"/>
  <c r="R15" i="53"/>
  <c r="R20" i="51"/>
  <c r="T20" i="51"/>
  <c r="AN26" i="51"/>
  <c r="AX26" i="51"/>
  <c r="AV26" i="51"/>
  <c r="AP26" i="51"/>
  <c r="N18" i="51"/>
  <c r="N24" i="51" s="1"/>
  <c r="AZ26" i="51"/>
  <c r="AR26" i="51"/>
  <c r="S20" i="51"/>
  <c r="O24" i="52"/>
  <c r="Q18" i="52"/>
  <c r="S13" i="52"/>
  <c r="Q13" i="52"/>
  <c r="U13" i="52"/>
  <c r="T22" i="52"/>
  <c r="V22" i="52" s="1"/>
  <c r="R22" i="52"/>
  <c r="U15" i="52"/>
  <c r="S15" i="52"/>
  <c r="R23" i="52"/>
  <c r="T23" i="52"/>
  <c r="V23" i="52" s="1"/>
  <c r="P24" i="52"/>
  <c r="S18" i="52"/>
  <c r="U18" i="52"/>
  <c r="R14" i="52"/>
  <c r="T14" i="52"/>
  <c r="V14" i="52" s="1"/>
  <c r="AT26" i="52"/>
  <c r="AV26" i="52"/>
  <c r="BB26" i="52"/>
  <c r="AN26" i="52"/>
  <c r="R15" i="52"/>
  <c r="T15" i="52"/>
  <c r="T20" i="52"/>
  <c r="V20" i="52" s="1"/>
  <c r="R20" i="52"/>
  <c r="AK13" i="52"/>
  <c r="AI25" i="52"/>
  <c r="AK25" i="52" s="1"/>
  <c r="AP26" i="52"/>
  <c r="AR26" i="52"/>
  <c r="R22" i="51"/>
  <c r="T22" i="51"/>
  <c r="V22" i="51" s="1"/>
  <c r="T14" i="51"/>
  <c r="V14" i="51" s="1"/>
  <c r="R14" i="51"/>
  <c r="R23" i="51"/>
  <c r="T23" i="51"/>
  <c r="V23" i="51" s="1"/>
  <c r="S13" i="51"/>
  <c r="U13" i="51"/>
  <c r="Q13" i="51"/>
  <c r="P18" i="51"/>
  <c r="J24" i="51"/>
  <c r="K18" i="51"/>
  <c r="K24" i="51" s="1"/>
  <c r="V20" i="51"/>
  <c r="AI25" i="51"/>
  <c r="AK25" i="51" s="1"/>
  <c r="AK13" i="51"/>
  <c r="T24" i="54" l="1"/>
  <c r="V24" i="54" s="1"/>
  <c r="R24" i="54"/>
  <c r="U18" i="53"/>
  <c r="S18" i="53"/>
  <c r="P24" i="53"/>
  <c r="Q18" i="53"/>
  <c r="V15" i="52"/>
  <c r="T18" i="52"/>
  <c r="V18" i="52" s="1"/>
  <c r="Q24" i="52"/>
  <c r="R18" i="52"/>
  <c r="U24" i="52"/>
  <c r="S24" i="52"/>
  <c r="R13" i="52"/>
  <c r="T13" i="52"/>
  <c r="V13" i="52" s="1"/>
  <c r="T13" i="51"/>
  <c r="V13" i="51" s="1"/>
  <c r="R13" i="51"/>
  <c r="P24" i="51"/>
  <c r="U18" i="51"/>
  <c r="S18" i="51"/>
  <c r="Q18" i="51"/>
  <c r="T18" i="53" l="1"/>
  <c r="V18" i="53" s="1"/>
  <c r="R18" i="53"/>
  <c r="Q24" i="53"/>
  <c r="U24" i="53"/>
  <c r="S24" i="53"/>
  <c r="T24" i="52"/>
  <c r="V24" i="52" s="1"/>
  <c r="R24" i="52"/>
  <c r="T18" i="51"/>
  <c r="V18" i="51" s="1"/>
  <c r="Q24" i="51"/>
  <c r="R18" i="51"/>
  <c r="S24" i="51"/>
  <c r="U24" i="51"/>
  <c r="T24" i="53" l="1"/>
  <c r="V24" i="53" s="1"/>
  <c r="R24" i="53"/>
  <c r="T24" i="51"/>
  <c r="V24" i="51" s="1"/>
  <c r="R24" i="51"/>
  <c r="AI19" i="50" l="1"/>
  <c r="AJ19" i="50"/>
  <c r="BE24" i="50"/>
  <c r="BD24" i="50"/>
  <c r="AK24" i="50"/>
  <c r="BE23" i="50"/>
  <c r="BD23" i="50"/>
  <c r="AI23" i="50"/>
  <c r="AK23" i="50"/>
  <c r="O23" i="50"/>
  <c r="M23" i="50"/>
  <c r="N23" i="50" s="1"/>
  <c r="J23" i="50"/>
  <c r="P23" i="50"/>
  <c r="G23" i="50"/>
  <c r="F23" i="50"/>
  <c r="BE22" i="50"/>
  <c r="BE20" i="50" s="1"/>
  <c r="BD22" i="50"/>
  <c r="AK22" i="50"/>
  <c r="O22" i="50"/>
  <c r="J22" i="50"/>
  <c r="M22" i="50"/>
  <c r="N22" i="50" s="1"/>
  <c r="G22" i="50"/>
  <c r="F22" i="50"/>
  <c r="BE21" i="50"/>
  <c r="BD21" i="50"/>
  <c r="BD20" i="50" s="1"/>
  <c r="AK21" i="50"/>
  <c r="BC20" i="50"/>
  <c r="BB20" i="50"/>
  <c r="BA20" i="50"/>
  <c r="AZ20" i="50"/>
  <c r="AY20" i="50"/>
  <c r="AX20" i="50"/>
  <c r="AX25" i="50" s="1"/>
  <c r="AW20" i="50"/>
  <c r="AV20" i="50"/>
  <c r="AU20" i="50"/>
  <c r="AT20" i="50"/>
  <c r="AS20" i="50"/>
  <c r="AR20" i="50"/>
  <c r="AQ20" i="50"/>
  <c r="AP20" i="50"/>
  <c r="AO20" i="50"/>
  <c r="AO25" i="50" s="1"/>
  <c r="AN20" i="50"/>
  <c r="AI20" i="50"/>
  <c r="AA20" i="50"/>
  <c r="AK20" i="50" s="1"/>
  <c r="AJ20" i="50"/>
  <c r="AH20" i="50"/>
  <c r="AG20" i="50"/>
  <c r="AF20" i="50"/>
  <c r="AF25" i="50" s="1"/>
  <c r="AE20" i="50"/>
  <c r="AD20" i="50"/>
  <c r="AC20" i="50"/>
  <c r="AB20" i="50"/>
  <c r="AB25" i="50" s="1"/>
  <c r="J20" i="50"/>
  <c r="M20" i="50"/>
  <c r="P20" i="50"/>
  <c r="U20" i="50" s="1"/>
  <c r="O20" i="50"/>
  <c r="N20" i="50"/>
  <c r="K20" i="50"/>
  <c r="G20" i="50"/>
  <c r="F20" i="50"/>
  <c r="BE19" i="50"/>
  <c r="BD19" i="50"/>
  <c r="P19" i="50"/>
  <c r="S19" i="50" s="1"/>
  <c r="G19" i="50"/>
  <c r="U19" i="50"/>
  <c r="O19" i="50"/>
  <c r="Q19" i="50" s="1"/>
  <c r="R19" i="50" s="1"/>
  <c r="N19" i="50"/>
  <c r="K19" i="50"/>
  <c r="F19" i="50"/>
  <c r="BE18" i="50"/>
  <c r="BD18" i="50"/>
  <c r="AI18" i="50"/>
  <c r="AJ18" i="50" s="1"/>
  <c r="L18" i="50"/>
  <c r="L24" i="50"/>
  <c r="I18" i="50"/>
  <c r="I24" i="50" s="1"/>
  <c r="E18" i="50"/>
  <c r="E24" i="50"/>
  <c r="D18" i="50"/>
  <c r="D24" i="50" s="1"/>
  <c r="BE17" i="50"/>
  <c r="BD17" i="50"/>
  <c r="AI17" i="50"/>
  <c r="AI13" i="50" s="1"/>
  <c r="AK13" i="50" s="1"/>
  <c r="P17" i="50"/>
  <c r="U17" i="50" s="1"/>
  <c r="G17" i="50"/>
  <c r="S17" i="50" s="1"/>
  <c r="O17" i="50"/>
  <c r="Q17" i="50"/>
  <c r="N17" i="50"/>
  <c r="K17" i="50"/>
  <c r="F17" i="50"/>
  <c r="BE16" i="50"/>
  <c r="BD16" i="50"/>
  <c r="AI16" i="50"/>
  <c r="AJ16" i="50"/>
  <c r="AK16" i="50"/>
  <c r="P16" i="50"/>
  <c r="U16" i="50" s="1"/>
  <c r="O16" i="50"/>
  <c r="Q16" i="50"/>
  <c r="N16" i="50"/>
  <c r="K16" i="50"/>
  <c r="G16" i="50"/>
  <c r="F16" i="50"/>
  <c r="BE15" i="50"/>
  <c r="BD15" i="50"/>
  <c r="AI15" i="50"/>
  <c r="AK15" i="50"/>
  <c r="AJ15" i="50"/>
  <c r="O15" i="50"/>
  <c r="M15" i="50"/>
  <c r="N15" i="50"/>
  <c r="J15" i="50"/>
  <c r="K15" i="50" s="1"/>
  <c r="G15" i="50"/>
  <c r="F15" i="50"/>
  <c r="F18" i="50" s="1"/>
  <c r="F24" i="50" s="1"/>
  <c r="BE14" i="50"/>
  <c r="BE13" i="50" s="1"/>
  <c r="BE25" i="50" s="1"/>
  <c r="BD14" i="50"/>
  <c r="AI14" i="50"/>
  <c r="AK14" i="50" s="1"/>
  <c r="AJ14" i="50"/>
  <c r="J14" i="50"/>
  <c r="K14" i="50" s="1"/>
  <c r="M14" i="50"/>
  <c r="N14" i="50" s="1"/>
  <c r="O14" i="50"/>
  <c r="J18" i="50"/>
  <c r="G14" i="50"/>
  <c r="F14" i="50"/>
  <c r="BD13" i="50"/>
  <c r="BD25" i="50" s="1"/>
  <c r="BC13" i="50"/>
  <c r="BC25" i="50"/>
  <c r="BB13" i="50"/>
  <c r="BB25" i="50" s="1"/>
  <c r="BA13" i="50"/>
  <c r="BA25" i="50"/>
  <c r="AZ13" i="50"/>
  <c r="AZ25" i="50" s="1"/>
  <c r="AY13" i="50"/>
  <c r="AY25" i="50" s="1"/>
  <c r="AX13" i="50"/>
  <c r="AW13" i="50"/>
  <c r="AW25" i="50" s="1"/>
  <c r="AV13" i="50"/>
  <c r="AV25" i="50"/>
  <c r="AU13" i="50"/>
  <c r="AU25" i="50" s="1"/>
  <c r="AT13" i="50"/>
  <c r="AT25" i="50"/>
  <c r="AS13" i="50"/>
  <c r="AS25" i="50" s="1"/>
  <c r="AR13" i="50"/>
  <c r="AR25" i="50"/>
  <c r="AR26" i="50" s="1"/>
  <c r="AQ13" i="50"/>
  <c r="AQ25" i="50"/>
  <c r="AP13" i="50"/>
  <c r="AP25" i="50" s="1"/>
  <c r="AP26" i="50" s="1"/>
  <c r="AO13" i="50"/>
  <c r="AN13" i="50"/>
  <c r="AN25" i="50" s="1"/>
  <c r="AA13" i="50"/>
  <c r="AH13" i="50"/>
  <c r="AH25" i="50"/>
  <c r="AG13" i="50"/>
  <c r="AG25" i="50" s="1"/>
  <c r="AF13" i="50"/>
  <c r="AE13" i="50"/>
  <c r="AE25" i="50" s="1"/>
  <c r="AD13" i="50"/>
  <c r="AD25" i="50"/>
  <c r="AC13" i="50"/>
  <c r="AC25" i="50" s="1"/>
  <c r="AB13" i="50"/>
  <c r="AA25" i="50"/>
  <c r="O13" i="50"/>
  <c r="M13" i="50"/>
  <c r="N13" i="50"/>
  <c r="M18" i="50"/>
  <c r="M24" i="50" s="1"/>
  <c r="K13" i="50"/>
  <c r="G13" i="50"/>
  <c r="G18" i="50"/>
  <c r="G24" i="50" s="1"/>
  <c r="F13" i="50"/>
  <c r="AC11" i="50"/>
  <c r="AD11" i="50" s="1"/>
  <c r="AE11" i="50" s="1"/>
  <c r="AF11" i="50" s="1"/>
  <c r="AG11" i="50" s="1"/>
  <c r="AH11" i="50" s="1"/>
  <c r="AP13" i="39"/>
  <c r="AP20" i="39"/>
  <c r="AP25" i="39"/>
  <c r="BE24" i="39"/>
  <c r="BD24" i="39"/>
  <c r="AK24" i="39"/>
  <c r="BE23" i="39"/>
  <c r="BD23" i="39"/>
  <c r="AI23" i="39"/>
  <c r="AK23" i="39"/>
  <c r="O23" i="39"/>
  <c r="M23" i="39"/>
  <c r="P23" i="39" s="1"/>
  <c r="U23" i="39" s="1"/>
  <c r="J23" i="39"/>
  <c r="N23" i="39"/>
  <c r="K23" i="39"/>
  <c r="G23" i="39"/>
  <c r="F23" i="39"/>
  <c r="BE22" i="39"/>
  <c r="BD22" i="39"/>
  <c r="AK22" i="39"/>
  <c r="J22" i="39"/>
  <c r="P22" i="39" s="1"/>
  <c r="U22" i="39" s="1"/>
  <c r="M22" i="39"/>
  <c r="N22" i="39" s="1"/>
  <c r="O22" i="39"/>
  <c r="G22" i="39"/>
  <c r="F22" i="39"/>
  <c r="BE21" i="39"/>
  <c r="BE20" i="39" s="1"/>
  <c r="BD21" i="39"/>
  <c r="BD20" i="39"/>
  <c r="AK21" i="39"/>
  <c r="BC20" i="39"/>
  <c r="BC13" i="39"/>
  <c r="BC25" i="39"/>
  <c r="BB20" i="39"/>
  <c r="BA20" i="39"/>
  <c r="AZ20" i="39"/>
  <c r="AY20" i="39"/>
  <c r="AY25" i="39" s="1"/>
  <c r="AX20" i="39"/>
  <c r="AW20" i="39"/>
  <c r="AV20" i="39"/>
  <c r="AU20" i="39"/>
  <c r="AU25" i="39" s="1"/>
  <c r="AT20" i="39"/>
  <c r="AS20" i="39"/>
  <c r="AR20" i="39"/>
  <c r="AQ20" i="39"/>
  <c r="AQ25" i="39" s="1"/>
  <c r="AO20" i="39"/>
  <c r="AN20" i="39"/>
  <c r="AI20" i="39"/>
  <c r="AA20" i="39"/>
  <c r="AK20" i="39" s="1"/>
  <c r="AJ20" i="39"/>
  <c r="AH20" i="39"/>
  <c r="AG20" i="39"/>
  <c r="AG25" i="39" s="1"/>
  <c r="AF20" i="39"/>
  <c r="AE20" i="39"/>
  <c r="AD20" i="39"/>
  <c r="AC20" i="39"/>
  <c r="AC13" i="39"/>
  <c r="AC25" i="39" s="1"/>
  <c r="AB20" i="39"/>
  <c r="J20" i="39"/>
  <c r="K20" i="39" s="1"/>
  <c r="M20" i="39"/>
  <c r="O20" i="39"/>
  <c r="N20" i="39"/>
  <c r="G20" i="39"/>
  <c r="F20" i="39"/>
  <c r="BE19" i="39"/>
  <c r="BD19" i="39"/>
  <c r="AI19" i="39"/>
  <c r="AK19" i="39"/>
  <c r="O19" i="39"/>
  <c r="Q19" i="39" s="1"/>
  <c r="T19" i="39" s="1"/>
  <c r="P19" i="39"/>
  <c r="S19" i="39" s="1"/>
  <c r="G19" i="39"/>
  <c r="N19" i="39"/>
  <c r="K19" i="39"/>
  <c r="F19" i="39"/>
  <c r="BE18" i="39"/>
  <c r="BD18" i="39"/>
  <c r="AI18" i="39"/>
  <c r="AK18" i="39"/>
  <c r="L18" i="39"/>
  <c r="L24" i="39" s="1"/>
  <c r="I18" i="39"/>
  <c r="I24" i="39"/>
  <c r="E18" i="39"/>
  <c r="E24" i="39" s="1"/>
  <c r="D18" i="39"/>
  <c r="D24" i="39"/>
  <c r="BE17" i="39"/>
  <c r="BE14" i="39"/>
  <c r="BE15" i="39"/>
  <c r="BE16" i="39"/>
  <c r="BE13" i="39" s="1"/>
  <c r="BE25" i="39" s="1"/>
  <c r="BD17" i="39"/>
  <c r="AI17" i="39"/>
  <c r="P17" i="39"/>
  <c r="S17" i="39" s="1"/>
  <c r="G17" i="39"/>
  <c r="O17" i="39"/>
  <c r="Q17" i="39" s="1"/>
  <c r="T17" i="39" s="1"/>
  <c r="N17" i="39"/>
  <c r="K17" i="39"/>
  <c r="F17" i="39"/>
  <c r="BD16" i="39"/>
  <c r="AI16" i="39"/>
  <c r="P16" i="39"/>
  <c r="Q16" i="39" s="1"/>
  <c r="R16" i="39" s="1"/>
  <c r="O16" i="39"/>
  <c r="N16" i="39"/>
  <c r="K16" i="39"/>
  <c r="G16" i="39"/>
  <c r="F16" i="39"/>
  <c r="BD15" i="39"/>
  <c r="BD13" i="39" s="1"/>
  <c r="AI15" i="39"/>
  <c r="AJ15" i="39" s="1"/>
  <c r="O15" i="39"/>
  <c r="M15" i="39"/>
  <c r="P15" i="39" s="1"/>
  <c r="S15" i="39" s="1"/>
  <c r="J15" i="39"/>
  <c r="K15" i="39"/>
  <c r="G15" i="39"/>
  <c r="G18" i="39" s="1"/>
  <c r="G24" i="39" s="1"/>
  <c r="F15" i="39"/>
  <c r="BD14" i="39"/>
  <c r="AI14" i="39"/>
  <c r="O14" i="39"/>
  <c r="M14" i="39"/>
  <c r="N14" i="39"/>
  <c r="J14" i="39"/>
  <c r="G14" i="39"/>
  <c r="F14" i="39"/>
  <c r="BB13" i="39"/>
  <c r="BB25" i="39" s="1"/>
  <c r="BA13" i="39"/>
  <c r="BA25" i="39"/>
  <c r="AZ13" i="39"/>
  <c r="AZ25" i="39" s="1"/>
  <c r="AZ26" i="39" s="1"/>
  <c r="AY13" i="39"/>
  <c r="AX13" i="39"/>
  <c r="AX25" i="39" s="1"/>
  <c r="AW13" i="39"/>
  <c r="AW25" i="39"/>
  <c r="AV13" i="39"/>
  <c r="AV25" i="39" s="1"/>
  <c r="AU13" i="39"/>
  <c r="AT13" i="39"/>
  <c r="AT25" i="39" s="1"/>
  <c r="AS13" i="39"/>
  <c r="AS25" i="39"/>
  <c r="AR13" i="39"/>
  <c r="AR25" i="39" s="1"/>
  <c r="AQ13" i="39"/>
  <c r="AO13" i="39"/>
  <c r="AO25" i="39" s="1"/>
  <c r="AN13" i="39"/>
  <c r="AN25" i="39"/>
  <c r="AH13" i="39"/>
  <c r="AH25" i="39" s="1"/>
  <c r="AG13" i="39"/>
  <c r="AF13" i="39"/>
  <c r="AF25" i="39" s="1"/>
  <c r="AE13" i="39"/>
  <c r="AE25" i="39"/>
  <c r="AD13" i="39"/>
  <c r="AD25" i="39" s="1"/>
  <c r="AB13" i="39"/>
  <c r="AB25" i="39"/>
  <c r="AA13" i="39"/>
  <c r="AA25" i="39" s="1"/>
  <c r="O13" i="39"/>
  <c r="M13" i="39"/>
  <c r="N13" i="39"/>
  <c r="K13" i="39"/>
  <c r="G13" i="39"/>
  <c r="F13" i="39"/>
  <c r="F18" i="39" s="1"/>
  <c r="F24" i="39" s="1"/>
  <c r="AC11" i="39"/>
  <c r="AD11" i="39" s="1"/>
  <c r="AE11" i="39" s="1"/>
  <c r="AF11" i="39" s="1"/>
  <c r="AG11" i="39" s="1"/>
  <c r="AH11" i="39" s="1"/>
  <c r="BE24" i="38"/>
  <c r="BD24" i="38"/>
  <c r="AK24" i="38"/>
  <c r="BE23" i="38"/>
  <c r="BD23" i="38"/>
  <c r="AI23" i="38"/>
  <c r="AK23" i="38"/>
  <c r="O23" i="38"/>
  <c r="M23" i="38"/>
  <c r="J23" i="38"/>
  <c r="G23" i="38"/>
  <c r="F23" i="38"/>
  <c r="BE22" i="38"/>
  <c r="BD22" i="38"/>
  <c r="AK22" i="38"/>
  <c r="O22" i="38"/>
  <c r="M22" i="38"/>
  <c r="J22" i="38"/>
  <c r="P22" i="38"/>
  <c r="G22" i="38"/>
  <c r="F22" i="38"/>
  <c r="BE21" i="38"/>
  <c r="BE20" i="38"/>
  <c r="BD21" i="38"/>
  <c r="BD20" i="38" s="1"/>
  <c r="AK21" i="38"/>
  <c r="BC20" i="38"/>
  <c r="BC25" i="38" s="1"/>
  <c r="BB20" i="38"/>
  <c r="BB25" i="38" s="1"/>
  <c r="BB13" i="38"/>
  <c r="BA20" i="38"/>
  <c r="AZ20" i="38"/>
  <c r="AZ25" i="38" s="1"/>
  <c r="AY20" i="38"/>
  <c r="AX20" i="38"/>
  <c r="AW20" i="38"/>
  <c r="AV20" i="38"/>
  <c r="AV25" i="38" s="1"/>
  <c r="AV26" i="38" s="1"/>
  <c r="AU20" i="38"/>
  <c r="AT20" i="38"/>
  <c r="AS20" i="38"/>
  <c r="AR20" i="38"/>
  <c r="AQ20" i="38"/>
  <c r="AP20" i="38"/>
  <c r="AO20" i="38"/>
  <c r="AN20" i="38"/>
  <c r="AJ20" i="38"/>
  <c r="AH20" i="38"/>
  <c r="AG20" i="38"/>
  <c r="AF20" i="38"/>
  <c r="AE20" i="38"/>
  <c r="AD20" i="38"/>
  <c r="AC20" i="38"/>
  <c r="AB20" i="38"/>
  <c r="AA20" i="38"/>
  <c r="O20" i="38"/>
  <c r="M20" i="38"/>
  <c r="P20" i="38" s="1"/>
  <c r="Q20" i="38" s="1"/>
  <c r="J20" i="38"/>
  <c r="G20" i="38"/>
  <c r="F20" i="38"/>
  <c r="BE19" i="38"/>
  <c r="BD19" i="38"/>
  <c r="AI19" i="38"/>
  <c r="AK19" i="38" s="1"/>
  <c r="P19" i="38"/>
  <c r="O19" i="38"/>
  <c r="Q19" i="38"/>
  <c r="T19" i="38" s="1"/>
  <c r="V19" i="38" s="1"/>
  <c r="N19" i="38"/>
  <c r="K19" i="38"/>
  <c r="G19" i="38"/>
  <c r="S19" i="38" s="1"/>
  <c r="F19" i="38"/>
  <c r="BE18" i="38"/>
  <c r="BD18" i="38"/>
  <c r="AI18" i="38"/>
  <c r="AJ18" i="38" s="1"/>
  <c r="L18" i="38"/>
  <c r="L24" i="38"/>
  <c r="I18" i="38"/>
  <c r="I24" i="38" s="1"/>
  <c r="E18" i="38"/>
  <c r="E24" i="38"/>
  <c r="D18" i="38"/>
  <c r="D24" i="38" s="1"/>
  <c r="BE17" i="38"/>
  <c r="BD17" i="38"/>
  <c r="AI17" i="38"/>
  <c r="AI13" i="38" s="1"/>
  <c r="P17" i="38"/>
  <c r="G17" i="38"/>
  <c r="S17" i="38" s="1"/>
  <c r="O17" i="38"/>
  <c r="Q17" i="38"/>
  <c r="T17" i="38"/>
  <c r="N17" i="38"/>
  <c r="K17" i="38"/>
  <c r="F17" i="38"/>
  <c r="BE16" i="38"/>
  <c r="BD16" i="38"/>
  <c r="AI16" i="38"/>
  <c r="AJ16" i="38"/>
  <c r="P16" i="38"/>
  <c r="O16" i="38"/>
  <c r="N16" i="38"/>
  <c r="K16" i="38"/>
  <c r="G16" i="38"/>
  <c r="F16" i="38"/>
  <c r="BE15" i="38"/>
  <c r="BE13" i="38" s="1"/>
  <c r="BE25" i="38" s="1"/>
  <c r="BD15" i="38"/>
  <c r="AI15" i="38"/>
  <c r="AK15" i="38"/>
  <c r="O15" i="38"/>
  <c r="M15" i="38"/>
  <c r="N15" i="38" s="1"/>
  <c r="J15" i="38"/>
  <c r="G15" i="38"/>
  <c r="F15" i="38"/>
  <c r="BE14" i="38"/>
  <c r="BD14" i="38"/>
  <c r="AI14" i="38"/>
  <c r="AJ14" i="38"/>
  <c r="O14" i="38"/>
  <c r="M14" i="38"/>
  <c r="N14" i="38" s="1"/>
  <c r="J14" i="38"/>
  <c r="J18" i="38"/>
  <c r="M13" i="38"/>
  <c r="M18" i="38" s="1"/>
  <c r="N18" i="38" s="1"/>
  <c r="G14" i="38"/>
  <c r="F14" i="38"/>
  <c r="BC13" i="38"/>
  <c r="BA13" i="38"/>
  <c r="BA25" i="38" s="1"/>
  <c r="AZ13" i="38"/>
  <c r="AY13" i="38"/>
  <c r="AY25" i="38" s="1"/>
  <c r="AX13" i="38"/>
  <c r="AX25" i="38"/>
  <c r="AW13" i="38"/>
  <c r="AW25" i="38"/>
  <c r="AV13" i="38"/>
  <c r="AU13" i="38"/>
  <c r="AU25" i="38"/>
  <c r="AT13" i="38"/>
  <c r="AT25" i="38"/>
  <c r="AS13" i="38"/>
  <c r="AS25" i="38"/>
  <c r="AR13" i="38"/>
  <c r="AQ13" i="38"/>
  <c r="AQ25" i="38"/>
  <c r="AP13" i="38"/>
  <c r="AP25" i="38" s="1"/>
  <c r="AO13" i="38"/>
  <c r="AO25" i="38"/>
  <c r="AN13" i="38"/>
  <c r="AN25" i="38" s="1"/>
  <c r="AH13" i="38"/>
  <c r="AH25" i="38"/>
  <c r="AG13" i="38"/>
  <c r="AG25" i="38" s="1"/>
  <c r="AF13" i="38"/>
  <c r="AF25" i="38"/>
  <c r="AE13" i="38"/>
  <c r="AE25" i="38" s="1"/>
  <c r="AD13" i="38"/>
  <c r="AD25" i="38"/>
  <c r="AC13" i="38"/>
  <c r="AC25" i="38" s="1"/>
  <c r="AB13" i="38"/>
  <c r="AB25" i="38"/>
  <c r="AA13" i="38"/>
  <c r="AA25" i="38" s="1"/>
  <c r="O13" i="38"/>
  <c r="K13" i="38"/>
  <c r="G13" i="38"/>
  <c r="G18" i="38" s="1"/>
  <c r="G24" i="38" s="1"/>
  <c r="F13" i="38"/>
  <c r="AC11" i="38"/>
  <c r="AD11" i="38"/>
  <c r="AE11" i="38"/>
  <c r="AF11" i="38" s="1"/>
  <c r="AG11" i="38" s="1"/>
  <c r="AH11" i="38" s="1"/>
  <c r="BE24" i="37"/>
  <c r="BD24" i="37"/>
  <c r="AK24" i="37"/>
  <c r="BE23" i="37"/>
  <c r="BD23" i="37"/>
  <c r="AI23" i="37"/>
  <c r="AK23" i="37"/>
  <c r="O23" i="37"/>
  <c r="M23" i="37"/>
  <c r="P23" i="37" s="1"/>
  <c r="U23" i="37" s="1"/>
  <c r="J23" i="37"/>
  <c r="G23" i="37"/>
  <c r="F23" i="37"/>
  <c r="BE22" i="37"/>
  <c r="BD22" i="37"/>
  <c r="BD20" i="37" s="1"/>
  <c r="BD25" i="37" s="1"/>
  <c r="AR26" i="37" s="1"/>
  <c r="AK22" i="37"/>
  <c r="O22" i="37"/>
  <c r="M22" i="37"/>
  <c r="N22" i="37"/>
  <c r="J22" i="37"/>
  <c r="P22" i="37" s="1"/>
  <c r="G22" i="37"/>
  <c r="F22" i="37"/>
  <c r="BE21" i="37"/>
  <c r="BE20" i="37" s="1"/>
  <c r="BD21" i="37"/>
  <c r="AK21" i="37"/>
  <c r="BC20" i="37"/>
  <c r="BC25" i="37" s="1"/>
  <c r="BB20" i="37"/>
  <c r="BA20" i="37"/>
  <c r="AZ20" i="37"/>
  <c r="AY20" i="37"/>
  <c r="AY25" i="37" s="1"/>
  <c r="AX20" i="37"/>
  <c r="AW20" i="37"/>
  <c r="AW13" i="37"/>
  <c r="AW25" i="37"/>
  <c r="AV20" i="37"/>
  <c r="AU20" i="37"/>
  <c r="AT20" i="37"/>
  <c r="AT25" i="37" s="1"/>
  <c r="AT26" i="37" s="1"/>
  <c r="AS20" i="37"/>
  <c r="AS25" i="37" s="1"/>
  <c r="AR20" i="37"/>
  <c r="AQ20" i="37"/>
  <c r="AP20" i="37"/>
  <c r="AP25" i="37" s="1"/>
  <c r="AP26" i="37" s="1"/>
  <c r="AO20" i="37"/>
  <c r="AN20" i="37"/>
  <c r="AJ20" i="37"/>
  <c r="AH20" i="37"/>
  <c r="AG20" i="37"/>
  <c r="AG25" i="37" s="1"/>
  <c r="AF20" i="37"/>
  <c r="AE20" i="37"/>
  <c r="AD20" i="37"/>
  <c r="AC20" i="37"/>
  <c r="AC25" i="37" s="1"/>
  <c r="AB20" i="37"/>
  <c r="AA20" i="37"/>
  <c r="O20" i="37"/>
  <c r="M20" i="37"/>
  <c r="J20" i="37"/>
  <c r="G20" i="37"/>
  <c r="F20" i="37"/>
  <c r="BE19" i="37"/>
  <c r="BD19" i="37"/>
  <c r="AI19" i="37"/>
  <c r="AK19" i="37" s="1"/>
  <c r="AJ19" i="37"/>
  <c r="P19" i="37"/>
  <c r="U19" i="37"/>
  <c r="O19" i="37"/>
  <c r="N19" i="37"/>
  <c r="K19" i="37"/>
  <c r="G19" i="37"/>
  <c r="F19" i="37"/>
  <c r="BE18" i="37"/>
  <c r="BD18" i="37"/>
  <c r="AI18" i="37"/>
  <c r="AJ18" i="37"/>
  <c r="L18" i="37"/>
  <c r="I18" i="37"/>
  <c r="E18" i="37"/>
  <c r="E24" i="37"/>
  <c r="D18" i="37"/>
  <c r="D24" i="37" s="1"/>
  <c r="BE17" i="37"/>
  <c r="BD17" i="37"/>
  <c r="AI17" i="37"/>
  <c r="AJ17" i="37" s="1"/>
  <c r="P17" i="37"/>
  <c r="U17" i="37"/>
  <c r="O17" i="37"/>
  <c r="N17" i="37"/>
  <c r="K17" i="37"/>
  <c r="G17" i="37"/>
  <c r="F17" i="37"/>
  <c r="BE16" i="37"/>
  <c r="BD16" i="37"/>
  <c r="AI16" i="37"/>
  <c r="AK16" i="37"/>
  <c r="P16" i="37"/>
  <c r="U16" i="37" s="1"/>
  <c r="O16" i="37"/>
  <c r="N16" i="37"/>
  <c r="K16" i="37"/>
  <c r="G16" i="37"/>
  <c r="F16" i="37"/>
  <c r="BE15" i="37"/>
  <c r="BE13" i="37" s="1"/>
  <c r="BE25" i="37" s="1"/>
  <c r="BD15" i="37"/>
  <c r="BD13" i="37" s="1"/>
  <c r="AI15" i="37"/>
  <c r="AK15" i="37"/>
  <c r="O15" i="37"/>
  <c r="Q15" i="37" s="1"/>
  <c r="R15" i="37" s="1"/>
  <c r="M15" i="37"/>
  <c r="N15" i="37" s="1"/>
  <c r="J15" i="37"/>
  <c r="P15" i="37"/>
  <c r="G15" i="37"/>
  <c r="F15" i="37"/>
  <c r="BE14" i="37"/>
  <c r="BD14" i="37"/>
  <c r="AI14" i="37"/>
  <c r="AJ14" i="37"/>
  <c r="O14" i="37"/>
  <c r="M14" i="37"/>
  <c r="J14" i="37"/>
  <c r="J18" i="37" s="1"/>
  <c r="G14" i="37"/>
  <c r="F14" i="37"/>
  <c r="BC13" i="37"/>
  <c r="BB13" i="37"/>
  <c r="BB25" i="37" s="1"/>
  <c r="BA13" i="37"/>
  <c r="BA25" i="37"/>
  <c r="AZ13" i="37"/>
  <c r="AY13" i="37"/>
  <c r="AX13" i="37"/>
  <c r="AX25" i="37" s="1"/>
  <c r="AX26" i="37" s="1"/>
  <c r="AV13" i="37"/>
  <c r="AV25" i="37"/>
  <c r="AU13" i="37"/>
  <c r="AU25" i="37" s="1"/>
  <c r="AT13" i="37"/>
  <c r="AS13" i="37"/>
  <c r="AR13" i="37"/>
  <c r="AR25" i="37"/>
  <c r="AQ13" i="37"/>
  <c r="AQ25" i="37"/>
  <c r="AP13" i="37"/>
  <c r="AO13" i="37"/>
  <c r="AN13" i="37"/>
  <c r="AN25" i="37"/>
  <c r="AH13" i="37"/>
  <c r="AG13" i="37"/>
  <c r="AF13" i="37"/>
  <c r="AF25" i="37"/>
  <c r="AE13" i="37"/>
  <c r="AE25" i="37"/>
  <c r="AD13" i="37"/>
  <c r="AD25" i="37"/>
  <c r="AC13" i="37"/>
  <c r="AB13" i="37"/>
  <c r="AB25" i="37"/>
  <c r="AA13" i="37"/>
  <c r="AA25" i="37"/>
  <c r="M13" i="37"/>
  <c r="N13" i="37" s="1"/>
  <c r="P13" i="37"/>
  <c r="U13" i="37" s="1"/>
  <c r="O13" i="37"/>
  <c r="K13" i="37"/>
  <c r="G13" i="37"/>
  <c r="F13" i="37"/>
  <c r="F18" i="37"/>
  <c r="F24" i="37" s="1"/>
  <c r="AC11" i="37"/>
  <c r="AD11" i="37"/>
  <c r="AE11" i="37"/>
  <c r="AF11" i="37" s="1"/>
  <c r="AG11" i="37" s="1"/>
  <c r="AH11" i="37" s="1"/>
  <c r="AA23" i="1"/>
  <c r="AA19" i="1"/>
  <c r="AK25" i="4"/>
  <c r="BA13" i="4"/>
  <c r="BA19" i="4"/>
  <c r="AW13" i="4"/>
  <c r="AW24" i="4" s="1"/>
  <c r="AW19" i="4"/>
  <c r="BE23" i="4"/>
  <c r="BD23" i="4"/>
  <c r="AK23" i="4"/>
  <c r="E18" i="4"/>
  <c r="E23" i="4"/>
  <c r="BE22" i="4"/>
  <c r="BD22" i="4"/>
  <c r="AI22" i="4"/>
  <c r="O22" i="4"/>
  <c r="M22" i="4"/>
  <c r="N22" i="4" s="1"/>
  <c r="J22" i="4"/>
  <c r="K22" i="4"/>
  <c r="G22" i="4"/>
  <c r="F22" i="4"/>
  <c r="BE21" i="4"/>
  <c r="BD21" i="4"/>
  <c r="BD19" i="4" s="1"/>
  <c r="AK21" i="4"/>
  <c r="J21" i="4"/>
  <c r="M21" i="4"/>
  <c r="P21" i="4"/>
  <c r="O21" i="4"/>
  <c r="F21" i="4"/>
  <c r="K21" i="4"/>
  <c r="G21" i="4"/>
  <c r="BE20" i="4"/>
  <c r="BE19" i="4" s="1"/>
  <c r="BD20" i="4"/>
  <c r="AK20" i="4"/>
  <c r="BC19" i="4"/>
  <c r="BC24" i="4" s="1"/>
  <c r="BB19" i="4"/>
  <c r="BB13" i="4"/>
  <c r="AZ19" i="4"/>
  <c r="AY19" i="4"/>
  <c r="AY24" i="4" s="1"/>
  <c r="AY13" i="4"/>
  <c r="AX19" i="4"/>
  <c r="AX13" i="4"/>
  <c r="AX24" i="4" s="1"/>
  <c r="BD14" i="4"/>
  <c r="BD15" i="4"/>
  <c r="BD13" i="4" s="1"/>
  <c r="BD24" i="4" s="1"/>
  <c r="BD16" i="4"/>
  <c r="BD17" i="4"/>
  <c r="BD18" i="4"/>
  <c r="AV19" i="4"/>
  <c r="AU19" i="4"/>
  <c r="AU13" i="4"/>
  <c r="AU24" i="4"/>
  <c r="AT19" i="4"/>
  <c r="AS19" i="4"/>
  <c r="AR19" i="4"/>
  <c r="AQ19" i="4"/>
  <c r="AQ24" i="4" s="1"/>
  <c r="AP19" i="4"/>
  <c r="AO19" i="4"/>
  <c r="AN19" i="4"/>
  <c r="AH19" i="4"/>
  <c r="AH13" i="4"/>
  <c r="AG19" i="4"/>
  <c r="AG13" i="4"/>
  <c r="AG24" i="4" s="1"/>
  <c r="AF19" i="4"/>
  <c r="AE19" i="4"/>
  <c r="AD19" i="4"/>
  <c r="AC19" i="4"/>
  <c r="AB19" i="4"/>
  <c r="AA19" i="4"/>
  <c r="O19" i="4"/>
  <c r="Q19" i="4" s="1"/>
  <c r="M19" i="4"/>
  <c r="N19" i="4" s="1"/>
  <c r="J19" i="4"/>
  <c r="K19" i="4"/>
  <c r="G19" i="4"/>
  <c r="S19" i="4" s="1"/>
  <c r="F19" i="4"/>
  <c r="BE18" i="4"/>
  <c r="AI18" i="4"/>
  <c r="AK18" i="4" s="1"/>
  <c r="AJ18" i="4"/>
  <c r="L18" i="4"/>
  <c r="I18" i="4"/>
  <c r="O18" i="4"/>
  <c r="O23" i="4" s="1"/>
  <c r="D18" i="4"/>
  <c r="D23" i="4"/>
  <c r="BE17" i="4"/>
  <c r="AI17" i="4"/>
  <c r="AK17" i="4" s="1"/>
  <c r="P17" i="4"/>
  <c r="O17" i="4"/>
  <c r="Q17" i="4"/>
  <c r="N17" i="4"/>
  <c r="K17" i="4"/>
  <c r="G17" i="4"/>
  <c r="F17" i="4"/>
  <c r="BE16" i="4"/>
  <c r="BE13" i="4" s="1"/>
  <c r="BE14" i="4"/>
  <c r="BE15" i="4"/>
  <c r="AI16" i="4"/>
  <c r="AK16" i="4" s="1"/>
  <c r="P16" i="4"/>
  <c r="S16" i="4" s="1"/>
  <c r="G16" i="4"/>
  <c r="O16" i="4"/>
  <c r="Q16" i="4" s="1"/>
  <c r="N16" i="4"/>
  <c r="K16" i="4"/>
  <c r="F16" i="4"/>
  <c r="AI15" i="4"/>
  <c r="AK15" i="4" s="1"/>
  <c r="O15" i="4"/>
  <c r="J15" i="4"/>
  <c r="M15" i="4"/>
  <c r="G15" i="4"/>
  <c r="F15" i="4"/>
  <c r="AI14" i="4"/>
  <c r="AK14" i="4" s="1"/>
  <c r="O14" i="4"/>
  <c r="M14" i="4"/>
  <c r="N14" i="4"/>
  <c r="J14" i="4"/>
  <c r="K14" i="4" s="1"/>
  <c r="G14" i="4"/>
  <c r="G18" i="4" s="1"/>
  <c r="F14" i="4"/>
  <c r="BC13" i="4"/>
  <c r="AZ13" i="4"/>
  <c r="AV13" i="4"/>
  <c r="AV24" i="4"/>
  <c r="AT13" i="4"/>
  <c r="AT24" i="4" s="1"/>
  <c r="AS13" i="4"/>
  <c r="AS24" i="4"/>
  <c r="AR13" i="4"/>
  <c r="AR24" i="4" s="1"/>
  <c r="AQ13" i="4"/>
  <c r="AP13" i="4"/>
  <c r="AP24" i="4"/>
  <c r="AO13" i="4"/>
  <c r="AO24" i="4"/>
  <c r="AN13" i="4"/>
  <c r="AN24" i="4" s="1"/>
  <c r="AF13" i="4"/>
  <c r="AF24" i="4" s="1"/>
  <c r="AE13" i="4"/>
  <c r="AD13" i="4"/>
  <c r="AC13" i="4"/>
  <c r="AB13" i="4"/>
  <c r="AB24" i="4"/>
  <c r="AA13" i="4"/>
  <c r="AA24" i="4" s="1"/>
  <c r="M13" i="4"/>
  <c r="N13" i="4"/>
  <c r="O13" i="4"/>
  <c r="K13" i="4"/>
  <c r="G13" i="4"/>
  <c r="F13" i="4"/>
  <c r="F18" i="4"/>
  <c r="F23" i="4" s="1"/>
  <c r="AC11" i="4"/>
  <c r="AD11" i="4"/>
  <c r="AE11" i="4"/>
  <c r="AF11" i="4" s="1"/>
  <c r="AG11" i="4" s="1"/>
  <c r="AH11" i="4"/>
  <c r="AE21" i="1"/>
  <c r="AI21" i="1" s="1"/>
  <c r="AK25" i="2"/>
  <c r="BE23" i="2"/>
  <c r="BD23" i="2"/>
  <c r="AK23" i="2"/>
  <c r="BE22" i="2"/>
  <c r="BD22" i="2"/>
  <c r="BD19" i="2" s="1"/>
  <c r="AI22" i="2"/>
  <c r="O22" i="2"/>
  <c r="J22" i="2"/>
  <c r="M22" i="2"/>
  <c r="N22" i="2" s="1"/>
  <c r="G22" i="2"/>
  <c r="F22" i="2"/>
  <c r="BE21" i="2"/>
  <c r="BE19" i="2" s="1"/>
  <c r="BD21" i="2"/>
  <c r="BD20" i="2"/>
  <c r="AK21" i="2"/>
  <c r="O21" i="2"/>
  <c r="M21" i="2"/>
  <c r="N21" i="2"/>
  <c r="J21" i="2"/>
  <c r="P21" i="2" s="1"/>
  <c r="Q21" i="2" s="1"/>
  <c r="G21" i="2"/>
  <c r="F21" i="2"/>
  <c r="BE20" i="2"/>
  <c r="AK20" i="2"/>
  <c r="BC19" i="2"/>
  <c r="BC13" i="2"/>
  <c r="BC24" i="2"/>
  <c r="BB19" i="2"/>
  <c r="BA19" i="2"/>
  <c r="AZ19" i="2"/>
  <c r="AY19" i="2"/>
  <c r="AX19" i="2"/>
  <c r="AW19" i="2"/>
  <c r="AV19" i="2"/>
  <c r="AV24" i="2" s="1"/>
  <c r="AU19" i="2"/>
  <c r="AT19" i="2"/>
  <c r="AS19" i="2"/>
  <c r="AR19" i="2"/>
  <c r="AR24" i="2" s="1"/>
  <c r="AQ19" i="2"/>
  <c r="AP19" i="2"/>
  <c r="AO19" i="2"/>
  <c r="AN19" i="2"/>
  <c r="AH19" i="2"/>
  <c r="AH24" i="2" s="1"/>
  <c r="AG19" i="2"/>
  <c r="AF19" i="2"/>
  <c r="AE19" i="2"/>
  <c r="AE24" i="2" s="1"/>
  <c r="AD19" i="2"/>
  <c r="AC19" i="2"/>
  <c r="AC13" i="2"/>
  <c r="AC24" i="2"/>
  <c r="AB19" i="2"/>
  <c r="AB24" i="2" s="1"/>
  <c r="AA19" i="2"/>
  <c r="AA13" i="2"/>
  <c r="AA24" i="2"/>
  <c r="O19" i="2"/>
  <c r="M19" i="2"/>
  <c r="N19" i="2"/>
  <c r="J19" i="2"/>
  <c r="P19" i="2"/>
  <c r="G19" i="2"/>
  <c r="F19" i="2"/>
  <c r="BE18" i="2"/>
  <c r="BE14" i="2"/>
  <c r="BE15" i="2"/>
  <c r="BE16" i="2"/>
  <c r="BE17" i="2"/>
  <c r="BD18" i="2"/>
  <c r="AI18" i="2"/>
  <c r="AK18" i="2" s="1"/>
  <c r="L18" i="2"/>
  <c r="L23" i="2"/>
  <c r="I18" i="2"/>
  <c r="E18" i="2"/>
  <c r="E23" i="2"/>
  <c r="D18" i="2"/>
  <c r="D23" i="2"/>
  <c r="BD17" i="2"/>
  <c r="AI17" i="2"/>
  <c r="P17" i="2"/>
  <c r="O17" i="2"/>
  <c r="N17" i="2"/>
  <c r="K17" i="2"/>
  <c r="G17" i="2"/>
  <c r="F17" i="2"/>
  <c r="BD16" i="2"/>
  <c r="AI16" i="2"/>
  <c r="AK16" i="2"/>
  <c r="P16" i="2"/>
  <c r="S16" i="2" s="1"/>
  <c r="U16" i="2"/>
  <c r="G16" i="2"/>
  <c r="O16" i="2"/>
  <c r="N16" i="2"/>
  <c r="K16" i="2"/>
  <c r="F16" i="2"/>
  <c r="BD15" i="2"/>
  <c r="BD14" i="2"/>
  <c r="AI15" i="2"/>
  <c r="AJ15" i="2"/>
  <c r="O15" i="2"/>
  <c r="M15" i="2"/>
  <c r="N15" i="2"/>
  <c r="J15" i="2"/>
  <c r="G15" i="2"/>
  <c r="F15" i="2"/>
  <c r="AI14" i="2"/>
  <c r="O14" i="2"/>
  <c r="M14" i="2"/>
  <c r="N14" i="2"/>
  <c r="J14" i="2"/>
  <c r="G14" i="2"/>
  <c r="F14" i="2"/>
  <c r="BB13" i="2"/>
  <c r="BB24" i="2" s="1"/>
  <c r="BA13" i="2"/>
  <c r="AZ13" i="2"/>
  <c r="AZ24" i="2"/>
  <c r="AY13" i="2"/>
  <c r="AX13" i="2"/>
  <c r="AW13" i="2"/>
  <c r="AW24" i="2" s="1"/>
  <c r="AV13" i="2"/>
  <c r="AU13" i="2"/>
  <c r="AU24" i="2"/>
  <c r="AT13" i="2"/>
  <c r="AT24" i="2"/>
  <c r="AS13" i="2"/>
  <c r="AS24" i="2"/>
  <c r="AR13" i="2"/>
  <c r="AQ13" i="2"/>
  <c r="AQ24" i="2"/>
  <c r="AP13" i="2"/>
  <c r="AP24" i="2" s="1"/>
  <c r="AO13" i="2"/>
  <c r="AO24" i="2"/>
  <c r="AN13" i="2"/>
  <c r="AN24" i="2"/>
  <c r="AH13" i="2"/>
  <c r="AG13" i="2"/>
  <c r="AF13" i="2"/>
  <c r="AF24" i="2" s="1"/>
  <c r="AE13" i="2"/>
  <c r="AD13" i="2"/>
  <c r="AD24" i="2" s="1"/>
  <c r="AB13" i="2"/>
  <c r="M13" i="2"/>
  <c r="N13" i="2" s="1"/>
  <c r="P13" i="2"/>
  <c r="U13" i="2" s="1"/>
  <c r="O13" i="2"/>
  <c r="K13" i="2"/>
  <c r="G13" i="2"/>
  <c r="F13" i="2"/>
  <c r="F18" i="2" s="1"/>
  <c r="F23" i="2" s="1"/>
  <c r="AC11" i="2"/>
  <c r="AD11" i="2"/>
  <c r="AE11" i="2" s="1"/>
  <c r="AF11" i="2" s="1"/>
  <c r="AG11" i="2"/>
  <c r="AH11" i="2"/>
  <c r="AB19" i="1"/>
  <c r="AB13" i="1"/>
  <c r="AB24" i="1"/>
  <c r="BE23" i="1"/>
  <c r="BD23" i="1"/>
  <c r="AI23" i="1"/>
  <c r="AK23" i="1"/>
  <c r="BE22" i="1"/>
  <c r="BD22" i="1"/>
  <c r="AI22" i="1"/>
  <c r="AJ22" i="1"/>
  <c r="AI20" i="1"/>
  <c r="AJ23" i="1"/>
  <c r="O22" i="1"/>
  <c r="M22" i="1"/>
  <c r="N22" i="1"/>
  <c r="J22" i="1"/>
  <c r="K22" i="1" s="1"/>
  <c r="G22" i="1"/>
  <c r="F22" i="1"/>
  <c r="BE21" i="1"/>
  <c r="BD21" i="1"/>
  <c r="O21" i="1"/>
  <c r="M21" i="1"/>
  <c r="J21" i="1"/>
  <c r="G21" i="1"/>
  <c r="F21" i="1"/>
  <c r="BE20" i="1"/>
  <c r="BD20" i="1"/>
  <c r="BD19" i="1"/>
  <c r="BD14" i="1"/>
  <c r="BD15" i="1"/>
  <c r="BD16" i="1"/>
  <c r="BD17" i="1"/>
  <c r="BD18" i="1"/>
  <c r="BC19" i="1"/>
  <c r="BC13" i="1"/>
  <c r="BC24" i="1" s="1"/>
  <c r="BB19" i="1"/>
  <c r="BA19" i="1"/>
  <c r="AZ19" i="1"/>
  <c r="AY19" i="1"/>
  <c r="AX19" i="1"/>
  <c r="AW19" i="1"/>
  <c r="AW13" i="1"/>
  <c r="AV19" i="1"/>
  <c r="AV13" i="1"/>
  <c r="AV24" i="1"/>
  <c r="AU19" i="1"/>
  <c r="AU13" i="1"/>
  <c r="AT19" i="1"/>
  <c r="AS19" i="1"/>
  <c r="AS24" i="1" s="1"/>
  <c r="AR19" i="1"/>
  <c r="AR13" i="1"/>
  <c r="AR24" i="1"/>
  <c r="AQ19" i="1"/>
  <c r="AQ24" i="1" s="1"/>
  <c r="AQ13" i="1"/>
  <c r="AP19" i="1"/>
  <c r="AO19" i="1"/>
  <c r="AO24" i="1" s="1"/>
  <c r="AN19" i="1"/>
  <c r="AH19" i="1"/>
  <c r="AG19" i="1"/>
  <c r="AG13" i="1"/>
  <c r="AG24" i="1" s="1"/>
  <c r="AF19" i="1"/>
  <c r="AD19" i="1"/>
  <c r="AC19" i="1"/>
  <c r="AC24" i="1" s="1"/>
  <c r="AC13" i="1"/>
  <c r="O19" i="1"/>
  <c r="M19" i="1"/>
  <c r="J19" i="1"/>
  <c r="G19" i="1"/>
  <c r="F19" i="1"/>
  <c r="BE18" i="1"/>
  <c r="AI18" i="1"/>
  <c r="AK18" i="1"/>
  <c r="L18" i="1"/>
  <c r="I18" i="1"/>
  <c r="E18" i="1"/>
  <c r="E23" i="1"/>
  <c r="D18" i="1"/>
  <c r="D23" i="1"/>
  <c r="BE17" i="1"/>
  <c r="AI17" i="1"/>
  <c r="P17" i="1"/>
  <c r="Q17" i="1" s="1"/>
  <c r="G17" i="1"/>
  <c r="S17" i="1"/>
  <c r="O17" i="1"/>
  <c r="N17" i="1"/>
  <c r="K17" i="1"/>
  <c r="F17" i="1"/>
  <c r="BE16" i="1"/>
  <c r="BE14" i="1"/>
  <c r="BE13" i="1" s="1"/>
  <c r="BE15" i="1"/>
  <c r="AI16" i="1"/>
  <c r="AK16" i="1"/>
  <c r="P16" i="1"/>
  <c r="O16" i="1"/>
  <c r="Q16" i="1"/>
  <c r="R16" i="1" s="1"/>
  <c r="N16" i="1"/>
  <c r="K16" i="1"/>
  <c r="G16" i="1"/>
  <c r="S16" i="1"/>
  <c r="F16" i="1"/>
  <c r="AI15" i="1"/>
  <c r="AK15" i="1"/>
  <c r="O15" i="1"/>
  <c r="M15" i="1"/>
  <c r="N15" i="1" s="1"/>
  <c r="J15" i="1"/>
  <c r="P15" i="1" s="1"/>
  <c r="S15" i="1" s="1"/>
  <c r="J14" i="1"/>
  <c r="J18" i="1"/>
  <c r="G15" i="1"/>
  <c r="F15" i="1"/>
  <c r="F13" i="1"/>
  <c r="F14" i="1"/>
  <c r="AI14" i="1"/>
  <c r="AK14" i="1" s="1"/>
  <c r="AJ14" i="1"/>
  <c r="AJ15" i="1"/>
  <c r="AJ16" i="1"/>
  <c r="AJ18" i="1"/>
  <c r="O14" i="1"/>
  <c r="M14" i="1"/>
  <c r="N14" i="1"/>
  <c r="K14" i="1"/>
  <c r="G14" i="1"/>
  <c r="BB13" i="1"/>
  <c r="BB24" i="1"/>
  <c r="BA13" i="1"/>
  <c r="AZ13" i="1"/>
  <c r="AZ24" i="1"/>
  <c r="AY13" i="1"/>
  <c r="AY24" i="1" s="1"/>
  <c r="AX13" i="1"/>
  <c r="AX24" i="1"/>
  <c r="AT13" i="1"/>
  <c r="AT24" i="1"/>
  <c r="AS13" i="1"/>
  <c r="AP13" i="1"/>
  <c r="AP24" i="1" s="1"/>
  <c r="AO13" i="1"/>
  <c r="AN13" i="1"/>
  <c r="AN24" i="1"/>
  <c r="AH13" i="1"/>
  <c r="AH24" i="1"/>
  <c r="AF13" i="1"/>
  <c r="AF24" i="1"/>
  <c r="AE13" i="1"/>
  <c r="AD13" i="1"/>
  <c r="AD24" i="1"/>
  <c r="AA13" i="1"/>
  <c r="AA24" i="1" s="1"/>
  <c r="O13" i="1"/>
  <c r="M13" i="1"/>
  <c r="K13" i="1"/>
  <c r="G13" i="1"/>
  <c r="G18" i="1"/>
  <c r="G23" i="1" s="1"/>
  <c r="AC11" i="1"/>
  <c r="AD11" i="1"/>
  <c r="AE11" i="1"/>
  <c r="AF11" i="1" s="1"/>
  <c r="AG11" i="1" s="1"/>
  <c r="AH11" i="1" s="1"/>
  <c r="K21" i="1"/>
  <c r="AK15" i="2"/>
  <c r="N21" i="4"/>
  <c r="P22" i="4"/>
  <c r="U22" i="4" s="1"/>
  <c r="U17" i="4"/>
  <c r="AJ16" i="2"/>
  <c r="U16" i="1"/>
  <c r="AE19" i="1"/>
  <c r="AE24" i="1"/>
  <c r="P13" i="4"/>
  <c r="S13" i="4"/>
  <c r="AJ22" i="4"/>
  <c r="AJ19" i="4"/>
  <c r="AI19" i="4"/>
  <c r="AK19" i="4"/>
  <c r="AK22" i="4"/>
  <c r="J18" i="4"/>
  <c r="AX24" i="2"/>
  <c r="BA24" i="4"/>
  <c r="AJ15" i="4"/>
  <c r="Q16" i="37"/>
  <c r="N14" i="37"/>
  <c r="J24" i="37"/>
  <c r="K15" i="37"/>
  <c r="AI20" i="37"/>
  <c r="AK20" i="37"/>
  <c r="S17" i="37"/>
  <c r="S19" i="37"/>
  <c r="S19" i="2"/>
  <c r="U19" i="2"/>
  <c r="S22" i="4"/>
  <c r="BA24" i="2"/>
  <c r="L23" i="4"/>
  <c r="G23" i="4"/>
  <c r="M18" i="4"/>
  <c r="M23" i="4" s="1"/>
  <c r="BB24" i="4"/>
  <c r="I23" i="1"/>
  <c r="Q17" i="2"/>
  <c r="R17" i="2"/>
  <c r="M24" i="38"/>
  <c r="N24" i="38"/>
  <c r="N13" i="38"/>
  <c r="K15" i="38"/>
  <c r="AJ15" i="38"/>
  <c r="R17" i="38"/>
  <c r="O18" i="38"/>
  <c r="O24" i="38"/>
  <c r="AI20" i="38"/>
  <c r="AK20" i="38"/>
  <c r="U22" i="38"/>
  <c r="K23" i="38"/>
  <c r="AK14" i="38"/>
  <c r="AK16" i="38"/>
  <c r="K14" i="38"/>
  <c r="K20" i="38"/>
  <c r="R17" i="39"/>
  <c r="R19" i="39"/>
  <c r="Q22" i="39"/>
  <c r="P14" i="37"/>
  <c r="Q14" i="37" s="1"/>
  <c r="R14" i="37"/>
  <c r="T17" i="4"/>
  <c r="V17" i="4" s="1"/>
  <c r="T17" i="2"/>
  <c r="K18" i="37"/>
  <c r="K24" i="37" s="1"/>
  <c r="K20" i="37"/>
  <c r="BD13" i="38"/>
  <c r="BD25" i="38" s="1"/>
  <c r="U15" i="37"/>
  <c r="U13" i="4"/>
  <c r="K22" i="2"/>
  <c r="P22" i="2"/>
  <c r="AC24" i="4"/>
  <c r="S17" i="4"/>
  <c r="K14" i="37"/>
  <c r="P13" i="39"/>
  <c r="Q13" i="39"/>
  <c r="M18" i="39"/>
  <c r="K15" i="4"/>
  <c r="N23" i="38"/>
  <c r="P23" i="38"/>
  <c r="AK16" i="39"/>
  <c r="AJ16" i="39"/>
  <c r="AI13" i="39"/>
  <c r="AK13" i="39" s="1"/>
  <c r="AK22" i="2"/>
  <c r="AI19" i="2"/>
  <c r="AK19" i="2"/>
  <c r="K14" i="39"/>
  <c r="P14" i="39"/>
  <c r="Q14" i="39" s="1"/>
  <c r="AK13" i="38"/>
  <c r="U16" i="4"/>
  <c r="AK22" i="1"/>
  <c r="U17" i="2"/>
  <c r="V17" i="2"/>
  <c r="S17" i="2"/>
  <c r="S21" i="2"/>
  <c r="K21" i="2"/>
  <c r="AE24" i="4"/>
  <c r="AJ16" i="4"/>
  <c r="K23" i="37"/>
  <c r="Q15" i="39"/>
  <c r="R19" i="38"/>
  <c r="AJ22" i="2"/>
  <c r="AJ19" i="2"/>
  <c r="G18" i="2"/>
  <c r="G23" i="2"/>
  <c r="O18" i="37"/>
  <c r="I24" i="37"/>
  <c r="AR25" i="38"/>
  <c r="K19" i="1"/>
  <c r="AG24" i="2"/>
  <c r="BE24" i="4"/>
  <c r="AJ19" i="38"/>
  <c r="J18" i="39"/>
  <c r="J24" i="39" s="1"/>
  <c r="Q23" i="39"/>
  <c r="T23" i="39" s="1"/>
  <c r="V23" i="39" s="1"/>
  <c r="AK17" i="39"/>
  <c r="AJ17" i="39"/>
  <c r="AJ17" i="4"/>
  <c r="U17" i="38"/>
  <c r="K22" i="38"/>
  <c r="S23" i="39"/>
  <c r="AU24" i="1"/>
  <c r="P14" i="4"/>
  <c r="U14" i="4" s="1"/>
  <c r="P19" i="4"/>
  <c r="U19" i="4" s="1"/>
  <c r="S22" i="39"/>
  <c r="K22" i="37"/>
  <c r="Q22" i="37"/>
  <c r="F18" i="38"/>
  <c r="F24" i="38"/>
  <c r="AJ14" i="39"/>
  <c r="AK14" i="39"/>
  <c r="AJ19" i="39"/>
  <c r="U19" i="38"/>
  <c r="O18" i="39"/>
  <c r="AI13" i="37"/>
  <c r="AI25" i="37" s="1"/>
  <c r="AK25" i="37" s="1"/>
  <c r="S14" i="4"/>
  <c r="K18" i="39"/>
  <c r="K24" i="39"/>
  <c r="S13" i="39"/>
  <c r="AN26" i="37"/>
  <c r="U14" i="37"/>
  <c r="V14" i="37" s="1"/>
  <c r="S14" i="39"/>
  <c r="U14" i="39"/>
  <c r="V14" i="39" s="1"/>
  <c r="T14" i="39"/>
  <c r="U22" i="37"/>
  <c r="V22" i="37" s="1"/>
  <c r="S22" i="37"/>
  <c r="R23" i="39"/>
  <c r="U21" i="2"/>
  <c r="U23" i="38"/>
  <c r="S23" i="38"/>
  <c r="Q23" i="38"/>
  <c r="O24" i="39"/>
  <c r="BB26" i="37"/>
  <c r="M24" i="39"/>
  <c r="N18" i="39"/>
  <c r="N24" i="39" s="1"/>
  <c r="T16" i="4"/>
  <c r="V16" i="4" s="1"/>
  <c r="R16" i="4"/>
  <c r="R23" i="38"/>
  <c r="T23" i="38"/>
  <c r="V23" i="38" s="1"/>
  <c r="R14" i="39"/>
  <c r="T13" i="39"/>
  <c r="R13" i="39"/>
  <c r="U15" i="1"/>
  <c r="T17" i="1"/>
  <c r="R17" i="1"/>
  <c r="T22" i="37"/>
  <c r="R22" i="37"/>
  <c r="K18" i="1"/>
  <c r="K23" i="1" s="1"/>
  <c r="J23" i="1"/>
  <c r="Q13" i="2"/>
  <c r="T13" i="2" s="1"/>
  <c r="V13" i="2" s="1"/>
  <c r="T16" i="1"/>
  <c r="V16" i="1" s="1"/>
  <c r="P22" i="1"/>
  <c r="U22" i="1" s="1"/>
  <c r="BD25" i="39"/>
  <c r="AP26" i="39" s="1"/>
  <c r="T15" i="37"/>
  <c r="V15" i="37" s="1"/>
  <c r="Q13" i="4"/>
  <c r="T13" i="4" s="1"/>
  <c r="K15" i="1"/>
  <c r="T16" i="39"/>
  <c r="V16" i="39" s="1"/>
  <c r="T14" i="37"/>
  <c r="S22" i="38"/>
  <c r="Q22" i="38"/>
  <c r="R22" i="38" s="1"/>
  <c r="AI25" i="38"/>
  <c r="AK25" i="38"/>
  <c r="U13" i="39"/>
  <c r="U19" i="39"/>
  <c r="V19" i="39" s="1"/>
  <c r="K19" i="2"/>
  <c r="AJ18" i="39"/>
  <c r="AJ13" i="39"/>
  <c r="AJ25" i="39" s="1"/>
  <c r="AJ16" i="37"/>
  <c r="AK18" i="37"/>
  <c r="P14" i="38"/>
  <c r="Q14" i="38" s="1"/>
  <c r="R14" i="38" s="1"/>
  <c r="N22" i="38"/>
  <c r="N15" i="39"/>
  <c r="U16" i="39"/>
  <c r="Q17" i="37"/>
  <c r="R17" i="37" s="1"/>
  <c r="Q19" i="37"/>
  <c r="R19" i="37" s="1"/>
  <c r="I23" i="4"/>
  <c r="AK14" i="37"/>
  <c r="AJ15" i="37"/>
  <c r="AJ17" i="38"/>
  <c r="AJ13" i="38"/>
  <c r="AJ25" i="38" s="1"/>
  <c r="S16" i="39"/>
  <c r="S22" i="1"/>
  <c r="T19" i="37"/>
  <c r="V19" i="37"/>
  <c r="R21" i="2"/>
  <c r="T21" i="2"/>
  <c r="V21" i="2" s="1"/>
  <c r="V13" i="4"/>
  <c r="R13" i="4"/>
  <c r="AV26" i="39"/>
  <c r="AT26" i="39"/>
  <c r="AX26" i="39"/>
  <c r="AN26" i="39"/>
  <c r="BB26" i="39"/>
  <c r="V13" i="39"/>
  <c r="T22" i="38"/>
  <c r="V22" i="38" s="1"/>
  <c r="R13" i="2"/>
  <c r="T17" i="50"/>
  <c r="V17" i="50" s="1"/>
  <c r="R17" i="50"/>
  <c r="U23" i="50"/>
  <c r="Q23" i="50"/>
  <c r="T23" i="50" s="1"/>
  <c r="S23" i="50"/>
  <c r="AX26" i="50"/>
  <c r="BB26" i="50"/>
  <c r="T16" i="50"/>
  <c r="V16" i="50" s="1"/>
  <c r="R16" i="50"/>
  <c r="T19" i="50"/>
  <c r="V19" i="50"/>
  <c r="P18" i="50"/>
  <c r="J24" i="50"/>
  <c r="P15" i="50"/>
  <c r="U15" i="50" s="1"/>
  <c r="S16" i="50"/>
  <c r="K18" i="50"/>
  <c r="K24" i="50"/>
  <c r="O18" i="50"/>
  <c r="O24" i="50" s="1"/>
  <c r="S20" i="50"/>
  <c r="K23" i="50"/>
  <c r="AI25" i="50"/>
  <c r="AK25" i="50"/>
  <c r="AK17" i="50"/>
  <c r="N18" i="50"/>
  <c r="N24" i="50"/>
  <c r="AK19" i="50"/>
  <c r="K22" i="50"/>
  <c r="P13" i="50"/>
  <c r="Q20" i="50"/>
  <c r="T20" i="50" s="1"/>
  <c r="V20" i="50" s="1"/>
  <c r="S13" i="50"/>
  <c r="U13" i="50"/>
  <c r="P24" i="50"/>
  <c r="U24" i="50" s="1"/>
  <c r="U18" i="50"/>
  <c r="S18" i="50"/>
  <c r="R20" i="50"/>
  <c r="R23" i="50"/>
  <c r="V23" i="50"/>
  <c r="Q13" i="50"/>
  <c r="T13" i="50"/>
  <c r="V13" i="50"/>
  <c r="R13" i="50"/>
  <c r="T20" i="38" l="1"/>
  <c r="R20" i="38"/>
  <c r="AX26" i="38"/>
  <c r="AP26" i="38"/>
  <c r="BB26" i="38"/>
  <c r="AN26" i="38"/>
  <c r="AR26" i="38"/>
  <c r="AT26" i="38"/>
  <c r="AN25" i="1"/>
  <c r="AP25" i="1"/>
  <c r="BB25" i="4"/>
  <c r="AN25" i="4"/>
  <c r="AP25" i="4"/>
  <c r="AV25" i="4"/>
  <c r="AR25" i="4"/>
  <c r="AJ20" i="1"/>
  <c r="AI19" i="1"/>
  <c r="AK19" i="1" s="1"/>
  <c r="Q18" i="50"/>
  <c r="U15" i="39"/>
  <c r="AK20" i="1"/>
  <c r="L23" i="1"/>
  <c r="O18" i="1"/>
  <c r="Q15" i="50"/>
  <c r="AR26" i="39"/>
  <c r="T17" i="37"/>
  <c r="V17" i="37" s="1"/>
  <c r="S13" i="2"/>
  <c r="T22" i="39"/>
  <c r="V22" i="39" s="1"/>
  <c r="R22" i="39"/>
  <c r="AJ17" i="1"/>
  <c r="AJ13" i="1" s="1"/>
  <c r="AK17" i="1"/>
  <c r="Q21" i="4"/>
  <c r="T16" i="37"/>
  <c r="V16" i="37" s="1"/>
  <c r="R16" i="37"/>
  <c r="P15" i="2"/>
  <c r="K15" i="2"/>
  <c r="AK17" i="2"/>
  <c r="AJ17" i="2"/>
  <c r="P15" i="4"/>
  <c r="N15" i="4"/>
  <c r="S21" i="4"/>
  <c r="U21" i="4"/>
  <c r="N20" i="37"/>
  <c r="P20" i="37"/>
  <c r="J23" i="4"/>
  <c r="P18" i="4"/>
  <c r="K18" i="4"/>
  <c r="K23" i="4" s="1"/>
  <c r="M18" i="1"/>
  <c r="P13" i="1"/>
  <c r="N13" i="1"/>
  <c r="P21" i="1"/>
  <c r="N21" i="1"/>
  <c r="P14" i="2"/>
  <c r="J18" i="2"/>
  <c r="K14" i="2"/>
  <c r="AT25" i="4"/>
  <c r="J24" i="38"/>
  <c r="P18" i="38"/>
  <c r="Q18" i="38" s="1"/>
  <c r="K18" i="38"/>
  <c r="K24" i="38" s="1"/>
  <c r="S14" i="38"/>
  <c r="AJ18" i="2"/>
  <c r="T15" i="39"/>
  <c r="V15" i="39" s="1"/>
  <c r="R15" i="39"/>
  <c r="S24" i="50"/>
  <c r="N18" i="4"/>
  <c r="N23" i="4" s="1"/>
  <c r="O24" i="37"/>
  <c r="S13" i="37"/>
  <c r="M18" i="2"/>
  <c r="BD13" i="1"/>
  <c r="BD24" i="1" s="1"/>
  <c r="G18" i="37"/>
  <c r="G24" i="37" s="1"/>
  <c r="U14" i="38"/>
  <c r="Q22" i="1"/>
  <c r="AK13" i="37"/>
  <c r="Q14" i="4"/>
  <c r="Q13" i="37"/>
  <c r="AI13" i="1"/>
  <c r="Q22" i="4"/>
  <c r="AH25" i="37"/>
  <c r="T19" i="4"/>
  <c r="V19" i="4" s="1"/>
  <c r="R19" i="4"/>
  <c r="AZ26" i="38"/>
  <c r="AI25" i="39"/>
  <c r="AK25" i="39" s="1"/>
  <c r="AK14" i="2"/>
  <c r="AI13" i="2"/>
  <c r="AJ14" i="2"/>
  <c r="AJ13" i="2" s="1"/>
  <c r="AJ24" i="2" s="1"/>
  <c r="BE13" i="2"/>
  <c r="BE24" i="2" s="1"/>
  <c r="AD24" i="4"/>
  <c r="AJ14" i="4"/>
  <c r="AJ13" i="4" s="1"/>
  <c r="AJ24" i="4" s="1"/>
  <c r="AI13" i="4"/>
  <c r="S15" i="37"/>
  <c r="L24" i="37"/>
  <c r="N18" i="37"/>
  <c r="N24" i="37" s="1"/>
  <c r="U20" i="38"/>
  <c r="S20" i="38"/>
  <c r="AV26" i="50"/>
  <c r="AT26" i="50"/>
  <c r="S22" i="2"/>
  <c r="U22" i="2"/>
  <c r="Q22" i="2"/>
  <c r="AP25" i="2"/>
  <c r="T14" i="38"/>
  <c r="V14" i="38" s="1"/>
  <c r="S15" i="50"/>
  <c r="AO25" i="37"/>
  <c r="AJ13" i="37"/>
  <c r="AJ25" i="37" s="1"/>
  <c r="BD13" i="2"/>
  <c r="BD24" i="2" s="1"/>
  <c r="Q19" i="2"/>
  <c r="S14" i="37"/>
  <c r="AK17" i="37"/>
  <c r="N23" i="37"/>
  <c r="P14" i="1"/>
  <c r="P19" i="1"/>
  <c r="N19" i="1"/>
  <c r="AW24" i="1"/>
  <c r="BE19" i="1"/>
  <c r="BE24" i="1" s="1"/>
  <c r="AY24" i="2"/>
  <c r="AK21" i="1"/>
  <c r="AJ21" i="1"/>
  <c r="AZ24" i="4"/>
  <c r="AZ25" i="4" s="1"/>
  <c r="R17" i="4"/>
  <c r="AZ25" i="37"/>
  <c r="AZ26" i="37" s="1"/>
  <c r="S23" i="37"/>
  <c r="Q16" i="38"/>
  <c r="U16" i="38"/>
  <c r="S16" i="38"/>
  <c r="V17" i="38"/>
  <c r="V17" i="39"/>
  <c r="AN26" i="50"/>
  <c r="AZ26" i="50"/>
  <c r="Q15" i="1"/>
  <c r="AV26" i="37"/>
  <c r="P18" i="39"/>
  <c r="S16" i="37"/>
  <c r="BA24" i="1"/>
  <c r="F18" i="1"/>
  <c r="F23" i="1" s="1"/>
  <c r="Q16" i="2"/>
  <c r="AH24" i="4"/>
  <c r="M18" i="37"/>
  <c r="Q23" i="37"/>
  <c r="O18" i="2"/>
  <c r="I23" i="2"/>
  <c r="AX25" i="4"/>
  <c r="P13" i="38"/>
  <c r="AK17" i="38"/>
  <c r="P20" i="39"/>
  <c r="K22" i="39"/>
  <c r="AJ17" i="50"/>
  <c r="AJ13" i="50" s="1"/>
  <c r="AJ25" i="50" s="1"/>
  <c r="N20" i="38"/>
  <c r="U17" i="39"/>
  <c r="P22" i="50"/>
  <c r="U17" i="1"/>
  <c r="V17" i="1" s="1"/>
  <c r="AK15" i="39"/>
  <c r="AK18" i="38"/>
  <c r="P15" i="38"/>
  <c r="P14" i="50"/>
  <c r="AK18" i="50"/>
  <c r="R18" i="38" l="1"/>
  <c r="Q24" i="38"/>
  <c r="T18" i="38"/>
  <c r="V18" i="38" s="1"/>
  <c r="P24" i="39"/>
  <c r="U18" i="39"/>
  <c r="Q18" i="39"/>
  <c r="S18" i="39"/>
  <c r="U15" i="2"/>
  <c r="S15" i="2"/>
  <c r="Q15" i="2"/>
  <c r="R18" i="50"/>
  <c r="T18" i="50"/>
  <c r="V18" i="50" s="1"/>
  <c r="Q24" i="50"/>
  <c r="U14" i="50"/>
  <c r="S14" i="50"/>
  <c r="R23" i="37"/>
  <c r="T23" i="37"/>
  <c r="V23" i="37" s="1"/>
  <c r="R16" i="38"/>
  <c r="T16" i="38"/>
  <c r="V16" i="38" s="1"/>
  <c r="T19" i="2"/>
  <c r="V19" i="2" s="1"/>
  <c r="R19" i="2"/>
  <c r="AK13" i="2"/>
  <c r="AI24" i="2"/>
  <c r="AK24" i="2" s="1"/>
  <c r="U13" i="1"/>
  <c r="S13" i="1"/>
  <c r="Q13" i="1"/>
  <c r="U15" i="38"/>
  <c r="Q15" i="38"/>
  <c r="S15" i="38"/>
  <c r="M24" i="37"/>
  <c r="P18" i="37"/>
  <c r="R15" i="1"/>
  <c r="T15" i="1"/>
  <c r="V15" i="1" s="1"/>
  <c r="AV25" i="2"/>
  <c r="AX25" i="2"/>
  <c r="BB25" i="2"/>
  <c r="AZ25" i="2"/>
  <c r="AR25" i="2"/>
  <c r="AT25" i="2"/>
  <c r="T22" i="2"/>
  <c r="V22" i="2" s="1"/>
  <c r="R22" i="2"/>
  <c r="T22" i="4"/>
  <c r="V22" i="4" s="1"/>
  <c r="R22" i="4"/>
  <c r="AX25" i="1"/>
  <c r="AZ25" i="1"/>
  <c r="BB25" i="1"/>
  <c r="AV25" i="1"/>
  <c r="AR25" i="1"/>
  <c r="P18" i="1"/>
  <c r="N18" i="1"/>
  <c r="N23" i="1" s="1"/>
  <c r="M23" i="1"/>
  <c r="AJ19" i="1"/>
  <c r="AJ24" i="1" s="1"/>
  <c r="V20" i="38"/>
  <c r="S20" i="39"/>
  <c r="Q20" i="39"/>
  <c r="U20" i="39"/>
  <c r="AI24" i="1"/>
  <c r="AK24" i="1" s="1"/>
  <c r="AK13" i="1"/>
  <c r="AT25" i="1"/>
  <c r="AN25" i="2"/>
  <c r="R21" i="4"/>
  <c r="T21" i="4"/>
  <c r="V21" i="4" s="1"/>
  <c r="R15" i="50"/>
  <c r="T15" i="50"/>
  <c r="V15" i="50" s="1"/>
  <c r="T16" i="2"/>
  <c r="V16" i="2" s="1"/>
  <c r="R16" i="2"/>
  <c r="AI24" i="4"/>
  <c r="AK24" i="4" s="1"/>
  <c r="AK13" i="4"/>
  <c r="P18" i="2"/>
  <c r="Q18" i="2" s="1"/>
  <c r="J23" i="2"/>
  <c r="O23" i="2"/>
  <c r="Q19" i="1"/>
  <c r="U19" i="1"/>
  <c r="S19" i="1"/>
  <c r="R13" i="37"/>
  <c r="T13" i="37"/>
  <c r="V13" i="37" s="1"/>
  <c r="N18" i="2"/>
  <c r="N23" i="2" s="1"/>
  <c r="M23" i="2"/>
  <c r="S15" i="4"/>
  <c r="U15" i="4"/>
  <c r="Q15" i="4"/>
  <c r="O23" i="1"/>
  <c r="Q13" i="38"/>
  <c r="S13" i="38"/>
  <c r="U13" i="38"/>
  <c r="S14" i="1"/>
  <c r="U14" i="1"/>
  <c r="Q14" i="1"/>
  <c r="K18" i="2"/>
  <c r="K23" i="2" s="1"/>
  <c r="T14" i="4"/>
  <c r="V14" i="4" s="1"/>
  <c r="R14" i="4"/>
  <c r="S14" i="2"/>
  <c r="Q14" i="2"/>
  <c r="U14" i="2"/>
  <c r="S18" i="4"/>
  <c r="P23" i="4"/>
  <c r="U18" i="4"/>
  <c r="Q18" i="4"/>
  <c r="Q22" i="50"/>
  <c r="S22" i="50"/>
  <c r="U22" i="50"/>
  <c r="Q14" i="50"/>
  <c r="T22" i="1"/>
  <c r="V22" i="1" s="1"/>
  <c r="R22" i="1"/>
  <c r="Q21" i="1"/>
  <c r="U21" i="1"/>
  <c r="S21" i="1"/>
  <c r="U20" i="37"/>
  <c r="Q20" i="37"/>
  <c r="S20" i="37"/>
  <c r="U18" i="38"/>
  <c r="P24" i="38"/>
  <c r="S18" i="38"/>
  <c r="Q23" i="2" l="1"/>
  <c r="T18" i="2"/>
  <c r="V18" i="2" s="1"/>
  <c r="R18" i="2"/>
  <c r="T14" i="1"/>
  <c r="V14" i="1" s="1"/>
  <c r="R14" i="1"/>
  <c r="R13" i="1"/>
  <c r="T13" i="1"/>
  <c r="V13" i="1" s="1"/>
  <c r="R15" i="2"/>
  <c r="T15" i="2"/>
  <c r="V15" i="2" s="1"/>
  <c r="R19" i="1"/>
  <c r="T19" i="1"/>
  <c r="V19" i="1" s="1"/>
  <c r="P23" i="1"/>
  <c r="U18" i="1"/>
  <c r="S18" i="1"/>
  <c r="T24" i="38"/>
  <c r="V24" i="38" s="1"/>
  <c r="R24" i="38"/>
  <c r="R14" i="50"/>
  <c r="T14" i="50"/>
  <c r="V14" i="50" s="1"/>
  <c r="T20" i="37"/>
  <c r="V20" i="37" s="1"/>
  <c r="R20" i="37"/>
  <c r="R14" i="2"/>
  <c r="T14" i="2"/>
  <c r="V14" i="2" s="1"/>
  <c r="T20" i="39"/>
  <c r="V20" i="39" s="1"/>
  <c r="R20" i="39"/>
  <c r="S18" i="37"/>
  <c r="U18" i="37"/>
  <c r="P24" i="37"/>
  <c r="Q18" i="37"/>
  <c r="U24" i="38"/>
  <c r="S24" i="38"/>
  <c r="S23" i="4"/>
  <c r="U23" i="4"/>
  <c r="R15" i="4"/>
  <c r="T15" i="4"/>
  <c r="V15" i="4" s="1"/>
  <c r="R18" i="39"/>
  <c r="Q24" i="39"/>
  <c r="T18" i="39"/>
  <c r="V18" i="39" s="1"/>
  <c r="R22" i="50"/>
  <c r="T22" i="50"/>
  <c r="V22" i="50" s="1"/>
  <c r="T13" i="38"/>
  <c r="V13" i="38" s="1"/>
  <c r="R13" i="38"/>
  <c r="P23" i="2"/>
  <c r="S18" i="2"/>
  <c r="U18" i="2"/>
  <c r="R24" i="50"/>
  <c r="T24" i="50"/>
  <c r="V24" i="50" s="1"/>
  <c r="Q23" i="4"/>
  <c r="R18" i="4"/>
  <c r="T18" i="4"/>
  <c r="V18" i="4" s="1"/>
  <c r="Q18" i="1"/>
  <c r="T15" i="38"/>
  <c r="V15" i="38" s="1"/>
  <c r="R15" i="38"/>
  <c r="U24" i="39"/>
  <c r="S24" i="39"/>
  <c r="T21" i="1"/>
  <c r="V21" i="1" s="1"/>
  <c r="R21" i="1"/>
  <c r="S24" i="37" l="1"/>
  <c r="U24" i="37"/>
  <c r="Q23" i="1"/>
  <c r="T18" i="1"/>
  <c r="V18" i="1" s="1"/>
  <c r="R18" i="1"/>
  <c r="U23" i="2"/>
  <c r="S23" i="2"/>
  <c r="T23" i="2"/>
  <c r="V23" i="2" s="1"/>
  <c r="R23" i="2"/>
  <c r="R23" i="4"/>
  <c r="T23" i="4"/>
  <c r="V23" i="4" s="1"/>
  <c r="R24" i="39"/>
  <c r="T24" i="39"/>
  <c r="V24" i="39" s="1"/>
  <c r="Q24" i="37"/>
  <c r="R18" i="37"/>
  <c r="T18" i="37"/>
  <c r="V18" i="37" s="1"/>
  <c r="S23" i="1"/>
  <c r="U23" i="1"/>
  <c r="T24" i="37" l="1"/>
  <c r="V24" i="37" s="1"/>
  <c r="R24" i="37"/>
  <c r="T23" i="1"/>
  <c r="V23" i="1" s="1"/>
  <c r="R23" i="1"/>
</calcChain>
</file>

<file path=xl/sharedStrings.xml><?xml version="1.0" encoding="utf-8"?>
<sst xmlns="http://schemas.openxmlformats.org/spreadsheetml/2006/main" count="1554" uniqueCount="153">
  <si>
    <t>return to Main Page-Reports Link</t>
  </si>
  <si>
    <t>Please fill-up Volume Allocation</t>
  </si>
  <si>
    <t>mar 23-29</t>
  </si>
  <si>
    <t>Plant Capacities</t>
  </si>
  <si>
    <t>MINDANAO PLANTS</t>
  </si>
  <si>
    <t>% Capacity Utilization</t>
  </si>
  <si>
    <t>DAILY PRODUCTION</t>
  </si>
  <si>
    <t>DOWNTITME</t>
  </si>
  <si>
    <t>Feedmill</t>
  </si>
  <si>
    <t>Per Day</t>
  </si>
  <si>
    <t>Per Week</t>
  </si>
  <si>
    <t>Backlog</t>
  </si>
  <si>
    <t>New Alloc</t>
  </si>
  <si>
    <t>Total</t>
  </si>
  <si>
    <t>% Utilization</t>
  </si>
  <si>
    <t>Prod'n Days</t>
  </si>
  <si>
    <t>Remarks</t>
  </si>
  <si>
    <r>
      <t xml:space="preserve">DAILY PRODUCTION </t>
    </r>
    <r>
      <rPr>
        <sz val="12"/>
        <color indexed="8"/>
        <rFont val="Calibri"/>
        <family val="2"/>
      </rPr>
      <t>(50kg-bag)</t>
    </r>
  </si>
  <si>
    <t>RM STOCKOUT</t>
  </si>
  <si>
    <t>PLANT-RELATED</t>
  </si>
  <si>
    <t>LOW PULLOUT</t>
  </si>
  <si>
    <t>CHANGE-OVER</t>
  </si>
  <si>
    <t>TOTAL</t>
  </si>
  <si>
    <t>Mixing</t>
  </si>
  <si>
    <t>Pelleting</t>
  </si>
  <si>
    <t>Mash</t>
  </si>
  <si>
    <t>P/C</t>
  </si>
  <si>
    <t>AREA / PLANT</t>
  </si>
  <si>
    <t>Alloc.</t>
  </si>
  <si>
    <t>% Ach.</t>
  </si>
  <si>
    <t>Power Interruption</t>
  </si>
  <si>
    <t>Machine Trouble</t>
  </si>
  <si>
    <t>Lack of Manpower</t>
  </si>
  <si>
    <t>Full FG warehouse</t>
  </si>
  <si>
    <t>Full RM warehouse</t>
  </si>
  <si>
    <t>Re-formulation</t>
  </si>
  <si>
    <t>R&amp;D/Sales priority</t>
  </si>
  <si>
    <t>Mon</t>
  </si>
  <si>
    <t>Tue</t>
  </si>
  <si>
    <t>Wed</t>
  </si>
  <si>
    <t>Thu</t>
  </si>
  <si>
    <t>Fri</t>
  </si>
  <si>
    <t>Sat</t>
  </si>
  <si>
    <t>Sun</t>
  </si>
  <si>
    <t>hrs</t>
  </si>
  <si>
    <t>bags affected</t>
  </si>
  <si>
    <t>bags    affected</t>
  </si>
  <si>
    <t>CDO1</t>
  </si>
  <si>
    <t>CK40</t>
  </si>
  <si>
    <t>CDO Feed Plant-ILIPCO</t>
  </si>
  <si>
    <t xml:space="preserve"> NORTH MINDANAO</t>
  </si>
  <si>
    <t>CDO2</t>
  </si>
  <si>
    <t>CK42</t>
  </si>
  <si>
    <t>B-Meg CDO Plant-5S</t>
  </si>
  <si>
    <t>CDO3</t>
  </si>
  <si>
    <t>CK43</t>
  </si>
  <si>
    <t>BUK1</t>
  </si>
  <si>
    <t>CK44</t>
  </si>
  <si>
    <t>B-Meg Bukidnon Feed Plant</t>
  </si>
  <si>
    <t>CDO Feed Plant-PIT</t>
  </si>
  <si>
    <t>BUK4</t>
  </si>
  <si>
    <t>CK45</t>
  </si>
  <si>
    <t>Valencia Feed Plant</t>
  </si>
  <si>
    <t>NORTHMIN</t>
  </si>
  <si>
    <t>DAVAO1</t>
  </si>
  <si>
    <t>CL40</t>
  </si>
  <si>
    <t>Davao Feed Plant 1&amp;2</t>
  </si>
  <si>
    <t>*will allocate requirements for mar 30-apr5 in advance total of 6120 bags</t>
  </si>
  <si>
    <t xml:space="preserve"> SOUTH MINDANAO</t>
  </si>
  <si>
    <t>Davao Feed Plant 1</t>
  </si>
  <si>
    <t>GENSAN</t>
  </si>
  <si>
    <t>CL42</t>
  </si>
  <si>
    <t>Gensan Feed Plant-Polomolok</t>
  </si>
  <si>
    <t>*will allocate requirements for mar 30-apr5 in advance total 2000 bags 
*1:2 reqt hog pre</t>
  </si>
  <si>
    <t>CL41</t>
  </si>
  <si>
    <t>Davao Feed Plant 2</t>
  </si>
  <si>
    <t>ZAMBO</t>
  </si>
  <si>
    <t>CL44</t>
  </si>
  <si>
    <t>Zamboanga Feed Plant-GHM</t>
  </si>
  <si>
    <t>TOTAL MINDANAO</t>
  </si>
  <si>
    <t xml:space="preserve"> TOTAL MINDANAO</t>
  </si>
  <si>
    <t>SEPT. 28 - OCT. 04, 2015</t>
  </si>
  <si>
    <t>MACHINE- PELLETMILL, CONDITIONER, BOILER</t>
  </si>
  <si>
    <t>DLP</t>
  </si>
  <si>
    <t>PELLETMILL DIE CLAMP, DIE BOLT AND DRIVING KEY REPAIR</t>
  </si>
  <si>
    <t>XPY HSP</t>
  </si>
  <si>
    <t>CONDITIONER PADDLE REPLACEMENT</t>
  </si>
  <si>
    <t>PFP</t>
  </si>
  <si>
    <t>BI3000</t>
  </si>
  <si>
    <t>ON-GOING/CONDITIONER PADDLE REPLACEMENT</t>
  </si>
  <si>
    <t>GF BSC</t>
  </si>
  <si>
    <t>SCIFI BLP1</t>
  </si>
  <si>
    <t>SCIFI BLP2</t>
  </si>
  <si>
    <t>SCIFI BPLC</t>
  </si>
  <si>
    <t>CUC BBGM</t>
  </si>
  <si>
    <t>MED. FROM SALES</t>
  </si>
  <si>
    <t>SCIFI BSP Reg.</t>
  </si>
  <si>
    <t>ON-GOING/PELLETMILL DIE CLAMP, DIE BOLT AND DRIVING KEY REPAIR</t>
  </si>
  <si>
    <t>GEAR BSP</t>
  </si>
  <si>
    <t>JONA HSC</t>
  </si>
  <si>
    <t>IBSC</t>
  </si>
  <si>
    <t>MFC HBC Reg.</t>
  </si>
  <si>
    <t>MFC HPSP Med.</t>
  </si>
  <si>
    <t>MFC HLP Med.</t>
  </si>
  <si>
    <t>SEPTEMBER 28-OCTOBER 04, 2015</t>
  </si>
  <si>
    <t>Due to the ongoing repair of pouring hopper and conveyor housing. Also, frequent changeover to cover up production prioritization, Pelletmill line 3 breakdown due to main shafting conked out</t>
  </si>
  <si>
    <t>PLM</t>
  </si>
  <si>
    <t xml:space="preserve">  EX HLACT</t>
  </si>
  <si>
    <t>CGC</t>
  </si>
  <si>
    <t>BSC</t>
  </si>
  <si>
    <t>BFC</t>
  </si>
  <si>
    <t>IN 1000</t>
  </si>
  <si>
    <t>IN 2000</t>
  </si>
  <si>
    <t>IN 3000</t>
  </si>
  <si>
    <t>GOAT LACT</t>
  </si>
  <si>
    <t>I-CBC</t>
  </si>
  <si>
    <t>I-BSC</t>
  </si>
  <si>
    <t>SUNFRESH PLC/LAYER PELLET-1 DEKALB</t>
  </si>
  <si>
    <t>ESSENTIAL BSC</t>
  </si>
  <si>
    <t>TRADE PREM LAYER -hillCrest</t>
  </si>
  <si>
    <t>PREM BSC</t>
  </si>
  <si>
    <t>NF HPSC REG HAO</t>
  </si>
  <si>
    <t>NF HPSC MED</t>
  </si>
  <si>
    <t>JUDITH LM1</t>
  </si>
  <si>
    <t>Repair sheared bucket elevator and repalce drive motor (line 1)</t>
  </si>
  <si>
    <t>Sheared crumbler belt (line 2)</t>
  </si>
  <si>
    <t>Repair sheared bucket elevator and repalce drive motor (line 1), Sheared crumbler belt (line 2)</t>
  </si>
  <si>
    <t>Davao 1</t>
  </si>
  <si>
    <t>Repair sheared bucket elevator and repalce drive motor (line 1), Sheared crumbler belt (line 2) and Manpower related.</t>
  </si>
  <si>
    <t>Davao 2</t>
  </si>
  <si>
    <t>&gt; Sheared bucket elevator after Mixing line</t>
  </si>
  <si>
    <t>&gt; RM Pouring preparation</t>
  </si>
  <si>
    <t>&gt; Sheared bucket elevator after fat coater</t>
  </si>
  <si>
    <t>&gt; Lack Manpower</t>
  </si>
  <si>
    <t>GMC FEEDMILL Mill Tech</t>
  </si>
  <si>
    <t>(Backlog)/advance</t>
  </si>
  <si>
    <t>CK46</t>
  </si>
  <si>
    <t xml:space="preserve">                                        </t>
  </si>
  <si>
    <t>Mega Farm Feed Plant</t>
  </si>
  <si>
    <t>CK47</t>
  </si>
  <si>
    <t>Tagoloan Plant</t>
  </si>
  <si>
    <t>Feb 28 to Mar 6 , 2022</t>
  </si>
  <si>
    <t>ALLOCATION COMPLETE</t>
  </si>
  <si>
    <t>Mar 7-13 , 2022</t>
  </si>
  <si>
    <t>Mar 14-20 , 2022</t>
  </si>
  <si>
    <t>Done alloc</t>
  </si>
  <si>
    <t>Aug 1-7 , 2022</t>
  </si>
  <si>
    <t>Aug 8-14 , 2022</t>
  </si>
  <si>
    <t>Aug 15-21 , 2022</t>
  </si>
  <si>
    <t>Aug 22-28 , 2022</t>
  </si>
  <si>
    <t>Backlog:
Powermaxx CP - 120 bags due to stock out lake allura red</t>
  </si>
  <si>
    <t>Aug 29 to Sept 4 , 2022</t>
  </si>
  <si>
    <r>
      <t xml:space="preserve">Backlog:
</t>
    </r>
    <r>
      <rPr>
        <sz val="14"/>
        <color indexed="12"/>
        <rFont val="Arial Narrow"/>
        <family val="2"/>
      </rPr>
      <t>Due to sudden change over, sales prio: 813 bags
Due to stock out extruded corn: 320 bags
Others -- Line tracing in PPR3 to address contamination in FG: 756 bags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</si>
</sst>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(* #,##0_);_(* \(#,##0\);_(* &quot;-&quot;_);_(@_)"/>
    <numFmt numFmtId="165" formatCode="_(* #,##0.00_);_(* \(#,##0.00\);_(* &quot;-&quot;??_);_(@_)"/>
    <numFmt numFmtId="166" formatCode="#,##0.0"/>
    <numFmt numFmtId="167" formatCode="_(* #,##0_);_(* \(#,##0\);_(* \-_);_(@_)"/>
    <numFmt numFmtId="168" formatCode="_(* #,##0.00_);_(* \(#,##0.00\);_(* \-??_);_(@_)"/>
    <numFmt numFmtId="169" formatCode="_(* #,##0_);_(* \(#,##0\);_(* \-??_);_(@_)"/>
    <numFmt numFmtId="170" formatCode="_(* #,##0_);_(* \(#,##0\);_(* &quot;-&quot;??_);_(@_)"/>
    <numFmt numFmtId="171" formatCode="&quot;Php&quot;#,##0_);&quot;(Php&quot;#,##0\)"/>
    <numFmt numFmtId="172" formatCode="&quot;Php&quot;#,##0_);\(&quot;Php&quot;#,##0\)"/>
    <numFmt numFmtId="173" formatCode="_(&quot;Php&quot;* #,##0.00_);_(&quot;Php&quot;* \(#,##0.00\);_(&quot;Php&quot;* &quot;-&quot;??_);_(@_)"/>
    <numFmt numFmtId="174" formatCode="0.00_)"/>
    <numFmt numFmtId="175" formatCode="[$-3409]dddd\,\ mmmm\ dd\,\ yyyy;@"/>
  </numFmts>
  <fonts count="62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6"/>
      <name val="Calibri"/>
      <family val="2"/>
    </font>
    <font>
      <sz val="11"/>
      <color indexed="20"/>
      <name val="Calibri"/>
      <family val="2"/>
    </font>
    <font>
      <b/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34"/>
    </font>
    <font>
      <sz val="10"/>
      <name val="Century Gothic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u/>
      <sz val="12"/>
      <color indexed="12"/>
      <name val="Arial"/>
      <family val="2"/>
    </font>
    <font>
      <sz val="11"/>
      <color indexed="48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Arial"/>
      <family val="2"/>
    </font>
    <font>
      <b/>
      <i/>
      <sz val="16"/>
      <name val="Helv"/>
    </font>
    <font>
      <sz val="12"/>
      <name val="Arial"/>
      <family val="2"/>
    </font>
    <font>
      <b/>
      <sz val="11"/>
      <color indexed="63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4"/>
      <name val="Calibri"/>
      <family val="2"/>
    </font>
    <font>
      <sz val="11"/>
      <color indexed="10"/>
      <name val="Calibri"/>
      <family val="2"/>
    </font>
    <font>
      <b/>
      <sz val="14"/>
      <color indexed="12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 Narrow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4"/>
      <color indexed="12"/>
      <name val="Arial Narrow"/>
      <family val="2"/>
    </font>
  </fonts>
  <fills count="9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9"/>
      </patternFill>
    </fill>
    <fill>
      <patternFill patternType="solid">
        <fgColor indexed="44"/>
        <bgColor indexed="31"/>
      </patternFill>
    </fill>
    <fill>
      <patternFill patternType="solid">
        <fgColor indexed="48"/>
        <bgColor indexed="39"/>
      </patternFill>
    </fill>
    <fill>
      <patternFill patternType="solid">
        <fgColor indexed="62"/>
        <bgColor indexed="56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26"/>
        <bgColor indexed="9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24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60"/>
        <bgColor indexed="25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18"/>
      </patternFill>
    </fill>
    <fill>
      <patternFill patternType="solid">
        <fgColor indexed="54"/>
        <bgColor indexed="23"/>
      </patternFill>
    </fill>
    <fill>
      <patternFill patternType="solid">
        <fgColor indexed="58"/>
        <bgColor indexed="58"/>
      </patternFill>
    </fill>
    <fill>
      <patternFill patternType="solid">
        <fgColor indexed="53"/>
      </patternFill>
    </fill>
    <fill>
      <patternFill patternType="solid">
        <fgColor indexed="47"/>
        <bgColor indexed="41"/>
      </patternFill>
    </fill>
    <fill>
      <patternFill patternType="solid">
        <fgColor indexed="53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22"/>
      </patternFill>
    </fill>
    <fill>
      <patternFill patternType="solid">
        <fgColor indexed="15"/>
        <bgColor indexed="35"/>
      </patternFill>
    </fill>
    <fill>
      <patternFill patternType="solid">
        <fgColor indexed="55"/>
      </patternFill>
    </fill>
    <fill>
      <patternFill patternType="solid">
        <fgColor indexed="24"/>
        <bgColor indexed="31"/>
      </patternFill>
    </fill>
    <fill>
      <patternFill patternType="solid">
        <fgColor indexed="24"/>
        <bgColor indexed="22"/>
      </patternFill>
    </fill>
    <fill>
      <patternFill patternType="solid">
        <fgColor indexed="39"/>
        <bgColor indexed="48"/>
      </patternFill>
    </fill>
    <fill>
      <patternFill patternType="solid">
        <fgColor indexed="50"/>
        <bgColor indexed="45"/>
      </patternFill>
    </fill>
    <fill>
      <patternFill patternType="solid">
        <fgColor indexed="19"/>
        <bgColor indexed="55"/>
      </patternFill>
    </fill>
    <fill>
      <patternFill patternType="solid">
        <fgColor indexed="41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47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18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solid">
        <fgColor indexed="41"/>
        <bgColor indexed="44"/>
      </patternFill>
    </fill>
    <fill>
      <patternFill patternType="lightUp">
        <fgColor indexed="48"/>
        <bgColor indexed="41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23"/>
        <bgColor indexed="55"/>
      </patternFill>
    </fill>
    <fill>
      <patternFill patternType="solid">
        <fgColor indexed="23"/>
      </patternFill>
    </fill>
    <fill>
      <patternFill patternType="solid">
        <fgColor indexed="9"/>
        <bgColor indexed="26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7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2" borderId="0" applyNumberFormat="0" applyBorder="0" applyAlignment="0" applyProtection="0"/>
    <xf numFmtId="0" fontId="3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25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" borderId="0" applyNumberFormat="0" applyBorder="0" applyAlignment="0" applyProtection="0"/>
    <xf numFmtId="0" fontId="2" fillId="32" borderId="0" applyNumberFormat="0" applyBorder="0" applyAlignment="0" applyProtection="0"/>
    <xf numFmtId="0" fontId="2" fillId="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3" fillId="30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" fillId="3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3" fillId="5" borderId="0" applyNumberFormat="0" applyBorder="0" applyAlignment="0" applyProtection="0"/>
    <xf numFmtId="0" fontId="3" fillId="42" borderId="0" applyNumberFormat="0" applyBorder="0" applyAlignment="0" applyProtection="0"/>
    <xf numFmtId="0" fontId="3" fillId="31" borderId="0" applyNumberFormat="0" applyBorder="0" applyAlignment="0" applyProtection="0"/>
    <xf numFmtId="0" fontId="3" fillId="38" borderId="0" applyNumberFormat="0" applyBorder="0" applyAlignment="0" applyProtection="0"/>
    <xf numFmtId="0" fontId="3" fillId="43" borderId="0" applyNumberFormat="0" applyBorder="0" applyAlignment="0" applyProtection="0"/>
    <xf numFmtId="0" fontId="3" fillId="38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2" fillId="46" borderId="0" applyNumberFormat="0" applyBorder="0" applyAlignment="0" applyProtection="0"/>
    <xf numFmtId="0" fontId="2" fillId="39" borderId="0" applyNumberFormat="0" applyBorder="0" applyAlignment="0" applyProtection="0"/>
    <xf numFmtId="0" fontId="2" fillId="19" borderId="0" applyNumberFormat="0" applyBorder="0" applyAlignment="0" applyProtection="0"/>
    <xf numFmtId="0" fontId="2" fillId="7" borderId="0" applyNumberFormat="0" applyBorder="0" applyAlignment="0" applyProtection="0"/>
    <xf numFmtId="0" fontId="3" fillId="47" borderId="0" applyNumberFormat="0" applyBorder="0" applyAlignment="0" applyProtection="0"/>
    <xf numFmtId="0" fontId="3" fillId="41" borderId="0" applyNumberFormat="0" applyBorder="0" applyAlignment="0" applyProtection="0"/>
    <xf numFmtId="0" fontId="3" fillId="48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2" borderId="0" applyNumberFormat="0" applyBorder="0" applyAlignment="0" applyProtection="0"/>
    <xf numFmtId="0" fontId="2" fillId="41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50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4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52" borderId="0" applyNumberFormat="0" applyBorder="0" applyAlignment="0" applyProtection="0"/>
    <xf numFmtId="0" fontId="2" fillId="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13" borderId="0" applyNumberFormat="0" applyBorder="0" applyAlignment="0" applyProtection="0"/>
    <xf numFmtId="0" fontId="2" fillId="55" borderId="0" applyNumberFormat="0" applyBorder="0" applyAlignment="0" applyProtection="0"/>
    <xf numFmtId="0" fontId="3" fillId="21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4" borderId="0" applyNumberFormat="0" applyBorder="0" applyAlignment="0" applyProtection="0"/>
    <xf numFmtId="0" fontId="3" fillId="56" borderId="0" applyNumberFormat="0" applyBorder="0" applyAlignment="0" applyProtection="0"/>
    <xf numFmtId="0" fontId="3" fillId="54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4" fillId="3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0" fontId="6" fillId="59" borderId="2" applyNumberFormat="0" applyAlignment="0" applyProtection="0"/>
    <xf numFmtId="0" fontId="7" fillId="58" borderId="1" applyNumberFormat="0" applyAlignment="0" applyProtection="0"/>
    <xf numFmtId="0" fontId="7" fillId="32" borderId="1" applyNumberFormat="0" applyAlignment="0" applyProtection="0"/>
    <xf numFmtId="0" fontId="7" fillId="58" borderId="1" applyNumberFormat="0" applyAlignment="0" applyProtection="0"/>
    <xf numFmtId="0" fontId="8" fillId="50" borderId="3" applyNumberFormat="0" applyAlignment="0" applyProtection="0"/>
    <xf numFmtId="0" fontId="8" fillId="60" borderId="3" applyNumberFormat="0" applyAlignment="0" applyProtection="0"/>
    <xf numFmtId="0" fontId="8" fillId="42" borderId="3" applyNumberFormat="0" applyAlignment="0" applyProtection="0"/>
    <xf numFmtId="0" fontId="8" fillId="60" borderId="3" applyNumberFormat="0" applyAlignment="0" applyProtection="0"/>
    <xf numFmtId="165" fontId="42" fillId="0" borderId="0" applyFont="0" applyFill="0" applyBorder="0" applyAlignment="0" applyProtection="0"/>
    <xf numFmtId="167" fontId="2" fillId="0" borderId="0" applyFill="0" applyBorder="0" applyAlignment="0" applyProtection="0"/>
    <xf numFmtId="164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" fillId="0" borderId="0" applyFont="0" applyFill="0" applyBorder="0" applyAlignment="0" applyProtection="0">
      <alignment vertical="center"/>
    </xf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42" fillId="0" borderId="0" applyFont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9" fillId="0" borderId="0" applyFill="0" applyBorder="0" applyAlignment="0" applyProtection="0"/>
    <xf numFmtId="168" fontId="2" fillId="0" borderId="0" applyFill="0" applyBorder="0" applyAlignment="0" applyProtection="0"/>
    <xf numFmtId="169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5" fontId="2" fillId="0" borderId="0" applyFont="0" applyFill="0" applyBorder="0" applyAlignment="0" applyProtection="0"/>
    <xf numFmtId="170" fontId="2" fillId="0" borderId="0" applyFill="0" applyBorder="0" applyAlignment="0" applyProtection="0"/>
    <xf numFmtId="169" fontId="2" fillId="0" borderId="0" applyFill="0" applyBorder="0" applyAlignment="0" applyProtection="0"/>
    <xf numFmtId="170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9" fontId="2" fillId="0" borderId="0" applyFill="0" applyBorder="0" applyAlignment="0" applyProtection="0"/>
    <xf numFmtId="169" fontId="2" fillId="0" borderId="0" applyFill="0" applyBorder="0" applyAlignment="0" applyProtection="0"/>
    <xf numFmtId="170" fontId="2" fillId="0" borderId="0" applyFill="0" applyBorder="0" applyAlignment="0" applyProtection="0"/>
    <xf numFmtId="169" fontId="2" fillId="0" borderId="0" applyFill="0" applyBorder="0" applyAlignment="0" applyProtection="0"/>
    <xf numFmtId="170" fontId="2" fillId="0" borderId="0" applyFill="0" applyBorder="0" applyAlignment="0" applyProtection="0"/>
    <xf numFmtId="165" fontId="9" fillId="0" borderId="0" applyFont="0" applyFill="0" applyBorder="0" applyAlignment="0" applyProtection="0"/>
    <xf numFmtId="171" fontId="2" fillId="0" borderId="0" applyFill="0" applyBorder="0" applyAlignment="0" applyProtection="0"/>
    <xf numFmtId="172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11" fillId="0" borderId="0" applyFont="0" applyFill="0" applyBorder="0" applyAlignment="0" applyProtection="0"/>
    <xf numFmtId="169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12" fillId="61" borderId="0" applyNumberFormat="0" applyBorder="0" applyAlignment="0" applyProtection="0"/>
    <xf numFmtId="0" fontId="12" fillId="62" borderId="0" applyNumberFormat="0" applyBorder="0" applyAlignment="0" applyProtection="0"/>
    <xf numFmtId="0" fontId="12" fillId="63" borderId="0" applyNumberFormat="0" applyBorder="0" applyAlignment="0" applyProtection="0"/>
    <xf numFmtId="0" fontId="12" fillId="64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19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5" fillId="32" borderId="0" applyNumberFormat="0" applyBorder="0" applyAlignment="0" applyProtection="0"/>
    <xf numFmtId="38" fontId="15" fillId="67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7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9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5" fillId="39" borderId="0" applyNumberFormat="0" applyBorder="0" applyAlignment="0" applyProtection="0"/>
    <xf numFmtId="10" fontId="15" fillId="68" borderId="10" applyNumberFormat="0" applyBorder="0" applyAlignment="0" applyProtection="0"/>
    <xf numFmtId="0" fontId="23" fillId="13" borderId="2" applyNumberFormat="0" applyAlignment="0" applyProtection="0"/>
    <xf numFmtId="0" fontId="24" fillId="12" borderId="1" applyNumberFormat="0" applyAlignment="0" applyProtection="0"/>
    <xf numFmtId="0" fontId="24" fillId="13" borderId="1" applyNumberFormat="0" applyAlignment="0" applyProtection="0"/>
    <xf numFmtId="0" fontId="24" fillId="12" borderId="1" applyNumberFormat="0" applyAlignment="0" applyProtection="0"/>
    <xf numFmtId="0" fontId="23" fillId="69" borderId="2" applyNumberFormat="0" applyAlignment="0" applyProtection="0"/>
    <xf numFmtId="0" fontId="23" fillId="69" borderId="2" applyNumberFormat="0" applyAlignment="0" applyProtection="0"/>
    <xf numFmtId="0" fontId="14" fillId="0" borderId="12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9" fontId="11" fillId="0" borderId="13">
      <alignment horizontal="center" shrinkToFit="1"/>
    </xf>
    <xf numFmtId="9" fontId="11" fillId="0" borderId="13">
      <alignment horizontal="center" shrinkToFit="1"/>
    </xf>
    <xf numFmtId="9" fontId="11" fillId="0" borderId="10">
      <alignment horizontal="center" shrinkToFit="1"/>
    </xf>
    <xf numFmtId="9" fontId="11" fillId="0" borderId="13">
      <alignment horizontal="center" shrinkToFit="1"/>
    </xf>
    <xf numFmtId="9" fontId="11" fillId="0" borderId="10">
      <alignment horizontal="center" shrinkToFit="1"/>
    </xf>
    <xf numFmtId="9" fontId="11" fillId="0" borderId="13">
      <alignment horizontal="center" shrinkToFit="1"/>
    </xf>
    <xf numFmtId="9" fontId="11" fillId="0" borderId="10">
      <alignment horizontal="center" shrinkToFit="1"/>
    </xf>
    <xf numFmtId="0" fontId="14" fillId="13" borderId="0" applyNumberFormat="0" applyBorder="0" applyAlignment="0" applyProtection="0"/>
    <xf numFmtId="0" fontId="26" fillId="70" borderId="0" applyNumberFormat="0" applyBorder="0" applyAlignment="0" applyProtection="0"/>
    <xf numFmtId="0" fontId="26" fillId="71" borderId="0" applyNumberFormat="0" applyBorder="0" applyAlignment="0" applyProtection="0"/>
    <xf numFmtId="0" fontId="26" fillId="70" borderId="0" applyNumberFormat="0" applyBorder="0" applyAlignment="0" applyProtection="0"/>
    <xf numFmtId="174" fontId="27" fillId="0" borderId="0"/>
    <xf numFmtId="174" fontId="28" fillId="0" borderId="0"/>
    <xf numFmtId="0" fontId="9" fillId="0" borderId="0"/>
    <xf numFmtId="0" fontId="42" fillId="0" borderId="0"/>
    <xf numFmtId="0" fontId="9" fillId="0" borderId="0"/>
    <xf numFmtId="0" fontId="2" fillId="0" borderId="0"/>
    <xf numFmtId="0" fontId="42" fillId="0" borderId="0"/>
    <xf numFmtId="0" fontId="2" fillId="0" borderId="0"/>
    <xf numFmtId="0" fontId="42" fillId="0" borderId="0"/>
    <xf numFmtId="0" fontId="9" fillId="0" borderId="0"/>
    <xf numFmtId="0" fontId="9" fillId="0" borderId="0"/>
    <xf numFmtId="0" fontId="15" fillId="72" borderId="0"/>
    <xf numFmtId="0" fontId="15" fillId="72" borderId="0"/>
    <xf numFmtId="0" fontId="15" fillId="72" borderId="0"/>
    <xf numFmtId="0" fontId="15" fillId="72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42" fillId="0" borderId="0"/>
    <xf numFmtId="0" fontId="9" fillId="0" borderId="0"/>
    <xf numFmtId="0" fontId="15" fillId="72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29" fillId="0" borderId="0"/>
    <xf numFmtId="0" fontId="29" fillId="0" borderId="0"/>
    <xf numFmtId="0" fontId="29" fillId="0" borderId="0"/>
    <xf numFmtId="0" fontId="42" fillId="0" borderId="0"/>
    <xf numFmtId="0" fontId="11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42" fillId="0" borderId="0"/>
    <xf numFmtId="0" fontId="9" fillId="0" borderId="0"/>
    <xf numFmtId="0" fontId="9" fillId="0" borderId="0"/>
    <xf numFmtId="0" fontId="2" fillId="39" borderId="2" applyNumberFormat="0" applyAlignment="0" applyProtection="0"/>
    <xf numFmtId="0" fontId="9" fillId="73" borderId="14" applyNumberFormat="0" applyFont="0" applyAlignment="0" applyProtection="0"/>
    <xf numFmtId="0" fontId="2" fillId="39" borderId="14" applyNumberFormat="0" applyAlignment="0" applyProtection="0"/>
    <xf numFmtId="0" fontId="9" fillId="73" borderId="14" applyNumberFormat="0" applyFont="0" applyAlignment="0" applyProtection="0"/>
    <xf numFmtId="0" fontId="30" fillId="59" borderId="15" applyNumberFormat="0" applyAlignment="0" applyProtection="0"/>
    <xf numFmtId="0" fontId="30" fillId="58" borderId="15" applyNumberFormat="0" applyAlignment="0" applyProtection="0"/>
    <xf numFmtId="0" fontId="30" fillId="32" borderId="15" applyNumberFormat="0" applyAlignment="0" applyProtection="0"/>
    <xf numFmtId="0" fontId="30" fillId="58" borderId="15" applyNumberFormat="0" applyAlignment="0" applyProtection="0"/>
    <xf numFmtId="9" fontId="42" fillId="0" borderId="0" applyFont="0" applyFill="0" applyBorder="0" applyAlignment="0" applyProtection="0"/>
    <xf numFmtId="10" fontId="2" fillId="0" borderId="0" applyFill="0" applyBorder="0" applyAlignment="0" applyProtection="0"/>
    <xf numFmtId="10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71" borderId="2" applyNumberFormat="0" applyProtection="0">
      <alignment vertical="center"/>
    </xf>
    <xf numFmtId="4" fontId="15" fillId="70" borderId="2" applyNumberFormat="0" applyProtection="0">
      <alignment vertical="center"/>
    </xf>
    <xf numFmtId="0" fontId="31" fillId="71" borderId="2" applyNumberFormat="0" applyProtection="0">
      <alignment vertical="center"/>
    </xf>
    <xf numFmtId="0" fontId="15" fillId="71" borderId="2" applyNumberFormat="0" applyProtection="0">
      <alignment horizontal="left" vertical="center" indent="1"/>
    </xf>
    <xf numFmtId="4" fontId="15" fillId="74" borderId="2" applyNumberFormat="0" applyProtection="0">
      <alignment horizontal="left" vertical="center" indent="1"/>
    </xf>
    <xf numFmtId="0" fontId="32" fillId="71" borderId="16" applyNumberFormat="0" applyProtection="0">
      <alignment horizontal="left" vertical="top" indent="1"/>
    </xf>
    <xf numFmtId="0" fontId="15" fillId="27" borderId="2" applyNumberFormat="0" applyProtection="0">
      <alignment horizontal="left" vertical="center" indent="1"/>
    </xf>
    <xf numFmtId="4" fontId="15" fillId="26" borderId="2" applyNumberFormat="0" applyProtection="0">
      <alignment horizontal="left" vertical="center" indent="1"/>
    </xf>
    <xf numFmtId="0" fontId="15" fillId="5" borderId="2" applyNumberFormat="0" applyProtection="0">
      <alignment horizontal="right" vertical="center"/>
    </xf>
    <xf numFmtId="4" fontId="15" fillId="4" borderId="2" applyNumberFormat="0" applyProtection="0">
      <alignment horizontal="right" vertical="center"/>
    </xf>
    <xf numFmtId="0" fontId="15" fillId="75" borderId="2" applyNumberFormat="0" applyProtection="0">
      <alignment horizontal="right" vertical="center"/>
    </xf>
    <xf numFmtId="4" fontId="15" fillId="76" borderId="2" applyNumberFormat="0" applyProtection="0">
      <alignment horizontal="right" vertical="center"/>
    </xf>
    <xf numFmtId="0" fontId="15" fillId="43" borderId="13" applyNumberFormat="0" applyProtection="0">
      <alignment horizontal="right" vertical="center"/>
    </xf>
    <xf numFmtId="4" fontId="15" fillId="38" borderId="13" applyNumberFormat="0" applyProtection="0">
      <alignment horizontal="right" vertical="center"/>
    </xf>
    <xf numFmtId="0" fontId="15" fillId="21" borderId="2" applyNumberFormat="0" applyProtection="0">
      <alignment horizontal="right" vertical="center"/>
    </xf>
    <xf numFmtId="4" fontId="15" fillId="20" borderId="2" applyNumberFormat="0" applyProtection="0">
      <alignment horizontal="right" vertical="center"/>
    </xf>
    <xf numFmtId="0" fontId="15" fillId="29" borderId="2" applyNumberFormat="0" applyProtection="0">
      <alignment horizontal="right" vertical="center"/>
    </xf>
    <xf numFmtId="4" fontId="15" fillId="28" borderId="2" applyNumberFormat="0" applyProtection="0">
      <alignment horizontal="right" vertical="center"/>
    </xf>
    <xf numFmtId="0" fontId="15" fillId="56" borderId="2" applyNumberFormat="0" applyProtection="0">
      <alignment horizontal="right" vertical="center"/>
    </xf>
    <xf numFmtId="4" fontId="15" fillId="54" borderId="2" applyNumberFormat="0" applyProtection="0">
      <alignment horizontal="right" vertical="center"/>
    </xf>
    <xf numFmtId="0" fontId="15" fillId="48" borderId="2" applyNumberFormat="0" applyProtection="0">
      <alignment horizontal="right" vertical="center"/>
    </xf>
    <xf numFmtId="4" fontId="15" fillId="45" borderId="2" applyNumberFormat="0" applyProtection="0">
      <alignment horizontal="right" vertical="center"/>
    </xf>
    <xf numFmtId="0" fontId="15" fillId="47" borderId="2" applyNumberFormat="0" applyProtection="0">
      <alignment horizontal="right" vertical="center"/>
    </xf>
    <xf numFmtId="4" fontId="15" fillId="77" borderId="2" applyNumberFormat="0" applyProtection="0">
      <alignment horizontal="right" vertical="center"/>
    </xf>
    <xf numFmtId="0" fontId="15" fillId="19" borderId="2" applyNumberFormat="0" applyProtection="0">
      <alignment horizontal="right" vertical="center"/>
    </xf>
    <xf numFmtId="4" fontId="15" fillId="18" borderId="2" applyNumberFormat="0" applyProtection="0">
      <alignment horizontal="right" vertical="center"/>
    </xf>
    <xf numFmtId="0" fontId="15" fillId="78" borderId="13" applyNumberFormat="0" applyProtection="0">
      <alignment horizontal="left" vertical="center" indent="1"/>
    </xf>
    <xf numFmtId="4" fontId="15" fillId="79" borderId="13" applyNumberFormat="0" applyProtection="0">
      <alignment horizontal="left" vertical="center" indent="1"/>
    </xf>
    <xf numFmtId="0" fontId="9" fillId="52" borderId="13" applyNumberFormat="0" applyProtection="0">
      <alignment horizontal="left" vertical="center" indent="1"/>
    </xf>
    <xf numFmtId="0" fontId="9" fillId="52" borderId="13" applyNumberFormat="0" applyProtection="0">
      <alignment horizontal="left" vertical="center" indent="1"/>
    </xf>
    <xf numFmtId="0" fontId="15" fillId="40" borderId="2" applyNumberFormat="0" applyProtection="0">
      <alignment horizontal="right" vertical="center"/>
    </xf>
    <xf numFmtId="4" fontId="15" fillId="80" borderId="2" applyNumberFormat="0" applyProtection="0">
      <alignment horizontal="right" vertical="center"/>
    </xf>
    <xf numFmtId="0" fontId="15" fillId="11" borderId="13" applyNumberFormat="0" applyProtection="0">
      <alignment horizontal="left" vertical="center" indent="1"/>
    </xf>
    <xf numFmtId="4" fontId="15" fillId="81" borderId="13" applyNumberFormat="0" applyProtection="0">
      <alignment horizontal="left" vertical="center" indent="1"/>
    </xf>
    <xf numFmtId="0" fontId="15" fillId="40" borderId="13" applyNumberFormat="0" applyProtection="0">
      <alignment horizontal="left" vertical="center" indent="1"/>
    </xf>
    <xf numFmtId="4" fontId="15" fillId="80" borderId="13" applyNumberFormat="0" applyProtection="0">
      <alignment horizontal="left" vertical="center" indent="1"/>
    </xf>
    <xf numFmtId="0" fontId="15" fillId="32" borderId="2" applyNumberFormat="0" applyProtection="0">
      <alignment horizontal="left" vertical="center" indent="1"/>
    </xf>
    <xf numFmtId="0" fontId="15" fillId="58" borderId="2" applyNumberFormat="0" applyProtection="0">
      <alignment horizontal="left" vertical="center" indent="1"/>
    </xf>
    <xf numFmtId="0" fontId="15" fillId="5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3" borderId="2" applyNumberFormat="0" applyProtection="0">
      <alignment horizontal="left" vertical="center" indent="1"/>
    </xf>
    <xf numFmtId="0" fontId="15" fillId="84" borderId="2" applyNumberFormat="0" applyProtection="0">
      <alignment horizontal="left" vertical="center" indent="1"/>
    </xf>
    <xf numFmtId="0" fontId="15" fillId="40" borderId="16" applyNumberFormat="0" applyProtection="0">
      <alignment horizontal="left" vertical="top" indent="1"/>
    </xf>
    <xf numFmtId="0" fontId="15" fillId="80" borderId="16" applyNumberFormat="0" applyProtection="0">
      <alignment horizontal="left" vertical="top" indent="1"/>
    </xf>
    <xf numFmtId="0" fontId="15" fillId="15" borderId="2" applyNumberFormat="0" applyProtection="0">
      <alignment horizontal="left" vertical="center" indent="1"/>
    </xf>
    <xf numFmtId="0" fontId="15" fillId="14" borderId="2" applyNumberFormat="0" applyProtection="0">
      <alignment horizontal="left" vertical="center" indent="1"/>
    </xf>
    <xf numFmtId="0" fontId="15" fillId="15" borderId="16" applyNumberFormat="0" applyProtection="0">
      <alignment horizontal="left" vertical="top" indent="1"/>
    </xf>
    <xf numFmtId="0" fontId="15" fillId="14" borderId="16" applyNumberFormat="0" applyProtection="0">
      <alignment horizontal="left" vertical="top" indent="1"/>
    </xf>
    <xf numFmtId="0" fontId="15" fillId="11" borderId="2" applyNumberFormat="0" applyProtection="0">
      <alignment horizontal="left" vertical="center" indent="1"/>
    </xf>
    <xf numFmtId="0" fontId="15" fillId="81" borderId="2" applyNumberFormat="0" applyProtection="0">
      <alignment horizontal="left" vertical="center" indent="1"/>
    </xf>
    <xf numFmtId="0" fontId="15" fillId="11" borderId="16" applyNumberFormat="0" applyProtection="0">
      <alignment horizontal="left" vertical="top" indent="1"/>
    </xf>
    <xf numFmtId="0" fontId="15" fillId="81" borderId="16" applyNumberFormat="0" applyProtection="0">
      <alignment horizontal="left" vertical="top" indent="1"/>
    </xf>
    <xf numFmtId="0" fontId="15" fillId="85" borderId="17" applyNumberFormat="0">
      <protection locked="0"/>
    </xf>
    <xf numFmtId="0" fontId="15" fillId="86" borderId="17" applyNumberFormat="0">
      <protection locked="0"/>
    </xf>
    <xf numFmtId="0" fontId="33" fillId="52" borderId="0" applyBorder="0"/>
    <xf numFmtId="0" fontId="34" fillId="39" borderId="16" applyNumberFormat="0" applyProtection="0">
      <alignment vertical="center"/>
    </xf>
    <xf numFmtId="0" fontId="31" fillId="39" borderId="13" applyNumberFormat="0" applyProtection="0">
      <alignment vertical="center"/>
    </xf>
    <xf numFmtId="0" fontId="34" fillId="32" borderId="16" applyNumberFormat="0" applyProtection="0">
      <alignment horizontal="left" vertical="center" indent="1"/>
    </xf>
    <xf numFmtId="0" fontId="34" fillId="39" borderId="16" applyNumberFormat="0" applyProtection="0">
      <alignment horizontal="left" vertical="top" indent="1"/>
    </xf>
    <xf numFmtId="0" fontId="15" fillId="0" borderId="2" applyNumberFormat="0" applyProtection="0">
      <alignment horizontal="right" vertical="center"/>
    </xf>
    <xf numFmtId="4" fontId="15" fillId="0" borderId="2" applyNumberFormat="0" applyProtection="0">
      <alignment horizontal="right" vertical="center"/>
    </xf>
    <xf numFmtId="0" fontId="31" fillId="85" borderId="2" applyNumberFormat="0" applyProtection="0">
      <alignment horizontal="right" vertical="center"/>
    </xf>
    <xf numFmtId="0" fontId="15" fillId="27" borderId="2" applyNumberFormat="0" applyProtection="0">
      <alignment horizontal="left" vertical="center" indent="1"/>
    </xf>
    <xf numFmtId="4" fontId="15" fillId="26" borderId="2" applyNumberFormat="0" applyProtection="0">
      <alignment horizontal="left" vertical="center" indent="1"/>
    </xf>
    <xf numFmtId="0" fontId="34" fillId="40" borderId="16" applyNumberFormat="0" applyProtection="0">
      <alignment horizontal="left" vertical="top" indent="1"/>
    </xf>
    <xf numFmtId="0" fontId="35" fillId="59" borderId="13" applyNumberFormat="0" applyProtection="0">
      <alignment horizontal="left" vertical="center" indent="1"/>
    </xf>
    <xf numFmtId="0" fontId="15" fillId="25" borderId="13"/>
    <xf numFmtId="0" fontId="15" fillId="87" borderId="10"/>
    <xf numFmtId="0" fontId="36" fillId="85" borderId="2" applyNumberFormat="0" applyProtection="0">
      <alignment horizontal="right" vertical="center"/>
    </xf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2" fillId="0" borderId="19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22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38" fontId="0" fillId="0" borderId="0" xfId="0" applyNumberFormat="1"/>
    <xf numFmtId="0" fontId="45" fillId="0" borderId="0" xfId="0" applyFont="1" applyFill="1"/>
    <xf numFmtId="0" fontId="46" fillId="0" borderId="0" xfId="294" applyFont="1" applyAlignment="1">
      <alignment horizontal="left"/>
    </xf>
    <xf numFmtId="0" fontId="0" fillId="0" borderId="0" xfId="0" applyBorder="1"/>
    <xf numFmtId="0" fontId="47" fillId="0" borderId="0" xfId="0" applyFont="1" applyAlignment="1">
      <alignment horizontal="center"/>
    </xf>
    <xf numFmtId="0" fontId="44" fillId="88" borderId="10" xfId="0" applyFont="1" applyFill="1" applyBorder="1"/>
    <xf numFmtId="0" fontId="48" fillId="89" borderId="10" xfId="0" applyFont="1" applyFill="1" applyBorder="1"/>
    <xf numFmtId="0" fontId="45" fillId="0" borderId="0" xfId="0" applyFont="1" applyFill="1" applyAlignment="1">
      <alignment horizontal="center"/>
    </xf>
    <xf numFmtId="38" fontId="45" fillId="0" borderId="0" xfId="0" applyNumberFormat="1" applyFont="1" applyFill="1"/>
    <xf numFmtId="0" fontId="45" fillId="0" borderId="0" xfId="0" applyFont="1"/>
    <xf numFmtId="0" fontId="0" fillId="88" borderId="10" xfId="0" applyFill="1" applyBorder="1"/>
    <xf numFmtId="0" fontId="49" fillId="89" borderId="10" xfId="0" quotePrefix="1" applyFont="1" applyFill="1" applyBorder="1"/>
    <xf numFmtId="38" fontId="45" fillId="0" borderId="0" xfId="0" applyNumberFormat="1" applyFont="1" applyFill="1" applyBorder="1" applyAlignment="1">
      <alignment horizontal="center" vertical="center" wrapText="1"/>
    </xf>
    <xf numFmtId="0" fontId="44" fillId="88" borderId="10" xfId="0" applyFont="1" applyFill="1" applyBorder="1" applyAlignment="1">
      <alignment horizontal="center" wrapText="1"/>
    </xf>
    <xf numFmtId="0" fontId="49" fillId="89" borderId="10" xfId="0" applyFont="1" applyFill="1" applyBorder="1" applyAlignment="1">
      <alignment vertical="center" wrapText="1"/>
    </xf>
    <xf numFmtId="0" fontId="44" fillId="88" borderId="10" xfId="0" applyFont="1" applyFill="1" applyBorder="1" applyAlignment="1">
      <alignment horizontal="center"/>
    </xf>
    <xf numFmtId="0" fontId="0" fillId="88" borderId="10" xfId="0" applyFont="1" applyFill="1" applyBorder="1"/>
    <xf numFmtId="16" fontId="47" fillId="89" borderId="20" xfId="0" applyNumberFormat="1" applyFont="1" applyFill="1" applyBorder="1" applyAlignment="1">
      <alignment horizontal="center" vertical="center" wrapText="1"/>
    </xf>
    <xf numFmtId="0" fontId="44" fillId="0" borderId="0" xfId="0" applyFont="1"/>
    <xf numFmtId="0" fontId="50" fillId="89" borderId="21" xfId="0" applyFont="1" applyFill="1" applyBorder="1" applyAlignment="1">
      <alignment horizontal="center" vertical="center" wrapText="1"/>
    </xf>
    <xf numFmtId="0" fontId="50" fillId="90" borderId="21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10" xfId="0" applyNumberFormat="1" applyFill="1" applyBorder="1" applyAlignment="1">
      <alignment horizontal="center" vertical="center" wrapText="1"/>
    </xf>
    <xf numFmtId="9" fontId="0" fillId="0" borderId="10" xfId="0" applyNumberFormat="1" applyFill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 wrapText="1"/>
    </xf>
    <xf numFmtId="0" fontId="47" fillId="91" borderId="10" xfId="0" applyFont="1" applyFill="1" applyBorder="1"/>
    <xf numFmtId="3" fontId="47" fillId="91" borderId="10" xfId="0" applyNumberFormat="1" applyFont="1" applyFill="1" applyBorder="1" applyAlignment="1">
      <alignment horizontal="center"/>
    </xf>
    <xf numFmtId="9" fontId="47" fillId="91" borderId="10" xfId="0" applyNumberFormat="1" applyFont="1" applyFill="1" applyBorder="1" applyAlignment="1">
      <alignment horizontal="center"/>
    </xf>
    <xf numFmtId="9" fontId="51" fillId="91" borderId="10" xfId="0" applyNumberFormat="1" applyFont="1" applyFill="1" applyBorder="1" applyAlignment="1">
      <alignment horizontal="left" indent="1"/>
    </xf>
    <xf numFmtId="166" fontId="52" fillId="91" borderId="21" xfId="0" applyNumberFormat="1" applyFont="1" applyFill="1" applyBorder="1" applyAlignment="1">
      <alignment horizontal="center" vertical="center"/>
    </xf>
    <xf numFmtId="3" fontId="52" fillId="91" borderId="21" xfId="0" applyNumberFormat="1" applyFont="1" applyFill="1" applyBorder="1" applyAlignment="1">
      <alignment horizontal="center"/>
    </xf>
    <xf numFmtId="0" fontId="0" fillId="0" borderId="10" xfId="0" applyBorder="1"/>
    <xf numFmtId="3" fontId="0" fillId="0" borderId="10" xfId="0" applyNumberFormat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45" fillId="0" borderId="10" xfId="0" applyFont="1" applyFill="1" applyBorder="1" applyAlignment="1">
      <alignment horizontal="left" vertical="center" indent="2"/>
    </xf>
    <xf numFmtId="3" fontId="45" fillId="0" borderId="10" xfId="0" applyNumberFormat="1" applyFont="1" applyFill="1" applyBorder="1" applyAlignment="1">
      <alignment horizontal="center" vertical="center"/>
    </xf>
    <xf numFmtId="9" fontId="45" fillId="0" borderId="10" xfId="0" applyNumberFormat="1" applyFont="1" applyFill="1" applyBorder="1" applyAlignment="1">
      <alignment horizontal="center"/>
    </xf>
    <xf numFmtId="166" fontId="53" fillId="0" borderId="10" xfId="0" applyNumberFormat="1" applyFont="1" applyFill="1" applyBorder="1" applyAlignment="1">
      <alignment horizontal="center" vertical="center"/>
    </xf>
    <xf numFmtId="3" fontId="53" fillId="0" borderId="10" xfId="0" applyNumberFormat="1" applyFont="1" applyFill="1" applyBorder="1" applyAlignment="1">
      <alignment horizontal="center" vertical="center"/>
    </xf>
    <xf numFmtId="0" fontId="45" fillId="90" borderId="10" xfId="0" applyFont="1" applyFill="1" applyBorder="1" applyAlignment="1">
      <alignment horizontal="left" vertical="center" indent="2"/>
    </xf>
    <xf numFmtId="3" fontId="45" fillId="90" borderId="10" xfId="0" applyNumberFormat="1" applyFont="1" applyFill="1" applyBorder="1" applyAlignment="1">
      <alignment horizontal="center" vertical="center"/>
    </xf>
    <xf numFmtId="9" fontId="45" fillId="90" borderId="10" xfId="0" applyNumberFormat="1" applyFont="1" applyFill="1" applyBorder="1" applyAlignment="1">
      <alignment horizontal="center"/>
    </xf>
    <xf numFmtId="9" fontId="54" fillId="90" borderId="10" xfId="0" applyNumberFormat="1" applyFont="1" applyFill="1" applyBorder="1" applyAlignment="1">
      <alignment horizontal="left" indent="1"/>
    </xf>
    <xf numFmtId="166" fontId="53" fillId="90" borderId="10" xfId="0" applyNumberFormat="1" applyFont="1" applyFill="1" applyBorder="1" applyAlignment="1">
      <alignment horizontal="center" vertical="center"/>
    </xf>
    <xf numFmtId="3" fontId="53" fillId="90" borderId="10" xfId="0" applyNumberFormat="1" applyFont="1" applyFill="1" applyBorder="1" applyAlignment="1">
      <alignment horizontal="center" vertical="center"/>
    </xf>
    <xf numFmtId="0" fontId="0" fillId="0" borderId="10" xfId="0" applyFont="1" applyFill="1" applyBorder="1"/>
    <xf numFmtId="0" fontId="44" fillId="0" borderId="0" xfId="0" applyFont="1" applyFill="1"/>
    <xf numFmtId="3" fontId="44" fillId="0" borderId="10" xfId="0" applyNumberFormat="1" applyFont="1" applyFill="1" applyBorder="1" applyAlignment="1">
      <alignment horizontal="center"/>
    </xf>
    <xf numFmtId="3" fontId="0" fillId="0" borderId="10" xfId="0" applyNumberFormat="1" applyFont="1" applyFill="1" applyBorder="1" applyAlignment="1">
      <alignment horizontal="center"/>
    </xf>
    <xf numFmtId="166" fontId="0" fillId="0" borderId="10" xfId="0" applyNumberFormat="1" applyFill="1" applyBorder="1" applyAlignment="1">
      <alignment horizontal="center"/>
    </xf>
    <xf numFmtId="3" fontId="55" fillId="0" borderId="10" xfId="0" applyNumberFormat="1" applyFont="1" applyFill="1" applyBorder="1" applyAlignment="1">
      <alignment horizontal="left" vertical="center" wrapText="1"/>
    </xf>
    <xf numFmtId="0" fontId="0" fillId="0" borderId="10" xfId="0" applyFill="1" applyBorder="1"/>
    <xf numFmtId="0" fontId="44" fillId="92" borderId="10" xfId="0" applyFont="1" applyFill="1" applyBorder="1"/>
    <xf numFmtId="3" fontId="44" fillId="92" borderId="10" xfId="0" applyNumberFormat="1" applyFont="1" applyFill="1" applyBorder="1" applyAlignment="1">
      <alignment horizontal="center"/>
    </xf>
    <xf numFmtId="3" fontId="0" fillId="92" borderId="10" xfId="0" applyNumberFormat="1" applyFill="1" applyBorder="1" applyAlignment="1">
      <alignment horizontal="center"/>
    </xf>
    <xf numFmtId="9" fontId="0" fillId="92" borderId="10" xfId="0" applyNumberFormat="1" applyFill="1" applyBorder="1" applyAlignment="1">
      <alignment horizontal="center"/>
    </xf>
    <xf numFmtId="3" fontId="0" fillId="0" borderId="10" xfId="0" applyNumberFormat="1" applyBorder="1" applyAlignment="1">
      <alignment horizontal="left" vertical="center" wrapText="1"/>
    </xf>
    <xf numFmtId="0" fontId="44" fillId="0" borderId="0" xfId="0" applyFont="1" applyAlignment="1">
      <alignment horizontal="center" vertical="center"/>
    </xf>
    <xf numFmtId="3" fontId="45" fillId="0" borderId="0" xfId="0" applyNumberFormat="1" applyFont="1"/>
    <xf numFmtId="0" fontId="0" fillId="0" borderId="0" xfId="0" applyFont="1"/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0" xfId="0" applyNumberFormat="1" applyFill="1" applyBorder="1" applyAlignment="1">
      <alignment horizontal="center" vertical="center"/>
    </xf>
    <xf numFmtId="9" fontId="0" fillId="0" borderId="10" xfId="0" applyNumberFormat="1" applyFill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3" fontId="56" fillId="0" borderId="10" xfId="0" applyNumberFormat="1" applyFont="1" applyBorder="1" applyAlignment="1">
      <alignment vertical="center" wrapText="1"/>
    </xf>
    <xf numFmtId="3" fontId="0" fillId="0" borderId="10" xfId="0" applyNumberFormat="1" applyFont="1" applyBorder="1" applyAlignment="1">
      <alignment horizontal="center"/>
    </xf>
    <xf numFmtId="3" fontId="0" fillId="0" borderId="10" xfId="0" applyNumberFormat="1" applyBorder="1" applyAlignment="1">
      <alignment horizontal="left" wrapText="1"/>
    </xf>
    <xf numFmtId="9" fontId="44" fillId="92" borderId="10" xfId="0" applyNumberFormat="1" applyFont="1" applyFill="1" applyBorder="1" applyAlignment="1">
      <alignment horizontal="center"/>
    </xf>
    <xf numFmtId="0" fontId="0" fillId="0" borderId="0" xfId="0" applyAlignment="1"/>
    <xf numFmtId="38" fontId="0" fillId="0" borderId="0" xfId="0" applyNumberFormat="1" applyFill="1"/>
    <xf numFmtId="9" fontId="57" fillId="0" borderId="0" xfId="373" applyFont="1" applyFill="1" applyAlignment="1">
      <alignment horizontal="center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45" fillId="0" borderId="0" xfId="0" applyFont="1" applyFill="1" applyAlignment="1">
      <alignment horizontal="left"/>
    </xf>
    <xf numFmtId="9" fontId="51" fillId="91" borderId="10" xfId="0" applyNumberFormat="1" applyFont="1" applyFill="1" applyBorder="1" applyAlignment="1">
      <alignment horizontal="center"/>
    </xf>
    <xf numFmtId="9" fontId="54" fillId="0" borderId="10" xfId="0" applyNumberFormat="1" applyFont="1" applyFill="1" applyBorder="1" applyAlignment="1">
      <alignment horizontal="center"/>
    </xf>
    <xf numFmtId="9" fontId="54" fillId="90" borderId="10" xfId="0" applyNumberFormat="1" applyFont="1" applyFill="1" applyBorder="1" applyAlignment="1">
      <alignment horizontal="center"/>
    </xf>
    <xf numFmtId="9" fontId="54" fillId="90" borderId="10" xfId="0" applyNumberFormat="1" applyFont="1" applyFill="1" applyBorder="1" applyAlignment="1">
      <alignment horizontal="center" vertical="top"/>
    </xf>
    <xf numFmtId="3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38" fontId="0" fillId="0" borderId="0" xfId="0" applyNumberFormat="1" applyAlignment="1">
      <alignment vertical="center"/>
    </xf>
    <xf numFmtId="0" fontId="45" fillId="0" borderId="0" xfId="0" applyFont="1" applyFill="1" applyAlignment="1">
      <alignment vertical="center"/>
    </xf>
    <xf numFmtId="0" fontId="46" fillId="0" borderId="0" xfId="294" applyFont="1" applyAlignment="1">
      <alignment horizontal="left" vertical="center"/>
    </xf>
    <xf numFmtId="0" fontId="0" fillId="0" borderId="0" xfId="0" applyBorder="1" applyAlignment="1">
      <alignment vertical="center"/>
    </xf>
    <xf numFmtId="0" fontId="47" fillId="0" borderId="0" xfId="0" applyFont="1" applyAlignment="1">
      <alignment horizontal="center" vertical="center"/>
    </xf>
    <xf numFmtId="0" fontId="44" fillId="88" borderId="10" xfId="0" applyFont="1" applyFill="1" applyBorder="1" applyAlignment="1">
      <alignment vertical="center"/>
    </xf>
    <xf numFmtId="0" fontId="48" fillId="89" borderId="10" xfId="0" applyFont="1" applyFill="1" applyBorder="1" applyAlignment="1">
      <alignment vertical="center"/>
    </xf>
    <xf numFmtId="0" fontId="45" fillId="0" borderId="0" xfId="0" applyFont="1" applyFill="1" applyAlignment="1">
      <alignment horizontal="center" vertical="center"/>
    </xf>
    <xf numFmtId="38" fontId="45" fillId="0" borderId="0" xfId="0" applyNumberFormat="1" applyFont="1" applyFill="1" applyAlignment="1">
      <alignment vertical="center"/>
    </xf>
    <xf numFmtId="0" fontId="45" fillId="0" borderId="0" xfId="0" applyFont="1" applyAlignment="1">
      <alignment vertical="center"/>
    </xf>
    <xf numFmtId="0" fontId="0" fillId="88" borderId="10" xfId="0" applyFill="1" applyBorder="1" applyAlignment="1">
      <alignment vertical="center"/>
    </xf>
    <xf numFmtId="0" fontId="49" fillId="89" borderId="10" xfId="0" quotePrefix="1" applyFont="1" applyFill="1" applyBorder="1" applyAlignment="1">
      <alignment vertical="center"/>
    </xf>
    <xf numFmtId="0" fontId="44" fillId="88" borderId="10" xfId="0" applyFont="1" applyFill="1" applyBorder="1" applyAlignment="1">
      <alignment horizontal="center" vertical="center" wrapText="1"/>
    </xf>
    <xf numFmtId="0" fontId="44" fillId="88" borderId="10" xfId="0" applyFont="1" applyFill="1" applyBorder="1" applyAlignment="1">
      <alignment horizontal="center" vertical="center"/>
    </xf>
    <xf numFmtId="0" fontId="0" fillId="88" borderId="10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7" fillId="91" borderId="10" xfId="0" applyFont="1" applyFill="1" applyBorder="1" applyAlignment="1">
      <alignment vertical="center"/>
    </xf>
    <xf numFmtId="3" fontId="47" fillId="91" borderId="10" xfId="0" applyNumberFormat="1" applyFont="1" applyFill="1" applyBorder="1" applyAlignment="1">
      <alignment horizontal="center" vertical="center"/>
    </xf>
    <xf numFmtId="9" fontId="47" fillId="91" borderId="10" xfId="0" applyNumberFormat="1" applyFont="1" applyFill="1" applyBorder="1" applyAlignment="1">
      <alignment horizontal="center" vertical="center"/>
    </xf>
    <xf numFmtId="9" fontId="51" fillId="91" borderId="10" xfId="0" applyNumberFormat="1" applyFont="1" applyFill="1" applyBorder="1" applyAlignment="1">
      <alignment horizontal="left" vertical="center"/>
    </xf>
    <xf numFmtId="3" fontId="52" fillId="91" borderId="21" xfId="0" applyNumberFormat="1" applyFont="1" applyFill="1" applyBorder="1" applyAlignment="1">
      <alignment horizontal="center" vertical="center"/>
    </xf>
    <xf numFmtId="0" fontId="45" fillId="0" borderId="10" xfId="0" applyFont="1" applyFill="1" applyBorder="1" applyAlignment="1">
      <alignment horizontal="left" vertical="center"/>
    </xf>
    <xf numFmtId="9" fontId="45" fillId="0" borderId="10" xfId="0" applyNumberFormat="1" applyFont="1" applyFill="1" applyBorder="1" applyAlignment="1">
      <alignment horizontal="center" vertical="center"/>
    </xf>
    <xf numFmtId="9" fontId="54" fillId="0" borderId="10" xfId="0" applyNumberFormat="1" applyFont="1" applyFill="1" applyBorder="1" applyAlignment="1">
      <alignment horizontal="left" vertical="center"/>
    </xf>
    <xf numFmtId="0" fontId="45" fillId="90" borderId="10" xfId="0" applyFont="1" applyFill="1" applyBorder="1" applyAlignment="1">
      <alignment horizontal="left" vertical="center"/>
    </xf>
    <xf numFmtId="9" fontId="45" fillId="90" borderId="10" xfId="0" applyNumberFormat="1" applyFont="1" applyFill="1" applyBorder="1" applyAlignment="1">
      <alignment horizontal="center" vertical="center"/>
    </xf>
    <xf numFmtId="9" fontId="54" fillId="9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3" fontId="44" fillId="0" borderId="10" xfId="0" applyNumberFormat="1" applyFont="1" applyFill="1" applyBorder="1" applyAlignment="1">
      <alignment horizontal="center" vertical="center"/>
    </xf>
    <xf numFmtId="3" fontId="0" fillId="0" borderId="10" xfId="0" applyNumberFormat="1" applyFont="1" applyFill="1" applyBorder="1" applyAlignment="1">
      <alignment horizontal="center" vertical="center"/>
    </xf>
    <xf numFmtId="166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44" fillId="92" borderId="10" xfId="0" applyFont="1" applyFill="1" applyBorder="1" applyAlignment="1">
      <alignment vertical="center"/>
    </xf>
    <xf numFmtId="3" fontId="44" fillId="92" borderId="10" xfId="0" applyNumberFormat="1" applyFont="1" applyFill="1" applyBorder="1" applyAlignment="1">
      <alignment horizontal="center" vertical="center"/>
    </xf>
    <xf numFmtId="3" fontId="0" fillId="92" borderId="10" xfId="0" applyNumberFormat="1" applyFill="1" applyBorder="1" applyAlignment="1">
      <alignment horizontal="center" vertical="center"/>
    </xf>
    <xf numFmtId="9" fontId="0" fillId="92" borderId="10" xfId="0" applyNumberFormat="1" applyFill="1" applyBorder="1" applyAlignment="1">
      <alignment horizontal="center" vertical="center"/>
    </xf>
    <xf numFmtId="3" fontId="45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10" xfId="0" applyNumberFormat="1" applyFont="1" applyBorder="1" applyAlignment="1">
      <alignment horizontal="center" vertical="center"/>
    </xf>
    <xf numFmtId="9" fontId="58" fillId="0" borderId="10" xfId="294" applyNumberFormat="1" applyFont="1" applyFill="1" applyBorder="1" applyAlignment="1">
      <alignment horizontal="left" vertical="center"/>
    </xf>
    <xf numFmtId="9" fontId="44" fillId="92" borderId="10" xfId="0" applyNumberFormat="1" applyFont="1" applyFill="1" applyBorder="1" applyAlignment="1">
      <alignment horizontal="center" vertical="center"/>
    </xf>
    <xf numFmtId="38" fontId="0" fillId="0" borderId="0" xfId="0" applyNumberFormat="1" applyFill="1" applyAlignment="1">
      <alignment vertical="center"/>
    </xf>
    <xf numFmtId="9" fontId="57" fillId="0" borderId="0" xfId="373" applyFont="1" applyFill="1" applyAlignment="1">
      <alignment horizontal="center" vertical="center"/>
    </xf>
    <xf numFmtId="170" fontId="42" fillId="0" borderId="0" xfId="175" applyNumberFormat="1" applyFont="1" applyAlignment="1">
      <alignment horizontal="left"/>
    </xf>
    <xf numFmtId="170" fontId="42" fillId="0" borderId="0" xfId="175" applyNumberFormat="1" applyFont="1"/>
    <xf numFmtId="170" fontId="0" fillId="0" borderId="0" xfId="0" applyNumberFormat="1" applyFill="1"/>
    <xf numFmtId="9" fontId="58" fillId="0" borderId="10" xfId="294" applyNumberFormat="1" applyFont="1" applyFill="1" applyBorder="1" applyAlignment="1">
      <alignment horizontal="left" vertical="center" wrapText="1"/>
    </xf>
    <xf numFmtId="9" fontId="54" fillId="90" borderId="10" xfId="0" applyNumberFormat="1" applyFont="1" applyFill="1" applyBorder="1" applyAlignment="1">
      <alignment horizontal="left" vertical="center" wrapText="1"/>
    </xf>
    <xf numFmtId="9" fontId="58" fillId="90" borderId="10" xfId="294" applyNumberFormat="1" applyFont="1" applyFill="1" applyBorder="1" applyAlignment="1">
      <alignment horizontal="left" vertical="center" wrapText="1"/>
    </xf>
    <xf numFmtId="9" fontId="54" fillId="0" borderId="10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9" fontId="51" fillId="91" borderId="10" xfId="0" applyNumberFormat="1" applyFont="1" applyFill="1" applyBorder="1" applyAlignment="1">
      <alignment horizontal="center" vertical="center"/>
    </xf>
    <xf numFmtId="9" fontId="54" fillId="0" borderId="10" xfId="0" applyNumberFormat="1" applyFont="1" applyFill="1" applyBorder="1" applyAlignment="1">
      <alignment horizontal="center" vertical="center"/>
    </xf>
    <xf numFmtId="9" fontId="54" fillId="90" borderId="10" xfId="0" applyNumberFormat="1" applyFont="1" applyFill="1" applyBorder="1" applyAlignment="1">
      <alignment horizontal="center" vertical="center"/>
    </xf>
    <xf numFmtId="9" fontId="54" fillId="0" borderId="10" xfId="0" applyNumberFormat="1" applyFont="1" applyFill="1" applyBorder="1" applyAlignment="1">
      <alignment vertical="center" wrapText="1"/>
    </xf>
    <xf numFmtId="3" fontId="0" fillId="0" borderId="0" xfId="0" applyNumberFormat="1" applyFill="1" applyAlignment="1">
      <alignment horizontal="left" vertical="center"/>
    </xf>
    <xf numFmtId="170" fontId="42" fillId="0" borderId="0" xfId="175" applyNumberFormat="1" applyFont="1" applyAlignment="1">
      <alignment horizontal="left" vertical="center"/>
    </xf>
    <xf numFmtId="170" fontId="42" fillId="0" borderId="0" xfId="175" applyNumberFormat="1" applyFont="1" applyAlignment="1">
      <alignment vertical="center"/>
    </xf>
    <xf numFmtId="38" fontId="0" fillId="93" borderId="0" xfId="0" applyNumberFormat="1" applyFill="1" applyAlignment="1">
      <alignment vertical="center"/>
    </xf>
    <xf numFmtId="170" fontId="42" fillId="93" borderId="0" xfId="175" applyNumberFormat="1" applyFont="1" applyFill="1" applyAlignment="1">
      <alignment horizontal="left" vertical="center"/>
    </xf>
    <xf numFmtId="0" fontId="0" fillId="93" borderId="0" xfId="0" applyFill="1" applyAlignment="1">
      <alignment horizontal="left" vertical="center"/>
    </xf>
    <xf numFmtId="10" fontId="45" fillId="0" borderId="10" xfId="373" applyNumberFormat="1" applyFont="1" applyFill="1" applyBorder="1" applyAlignment="1">
      <alignment horizontal="center" vertical="center"/>
    </xf>
    <xf numFmtId="40" fontId="0" fillId="0" borderId="0" xfId="0" applyNumberFormat="1" applyAlignment="1">
      <alignment vertical="center"/>
    </xf>
    <xf numFmtId="0" fontId="0" fillId="93" borderId="0" xfId="0" applyFill="1" applyAlignment="1">
      <alignment vertical="center"/>
    </xf>
    <xf numFmtId="0" fontId="0" fillId="93" borderId="0" xfId="0" applyFill="1" applyAlignment="1">
      <alignment horizontal="center" vertical="center"/>
    </xf>
    <xf numFmtId="170" fontId="0" fillId="93" borderId="0" xfId="0" applyNumberFormat="1" applyFill="1" applyAlignment="1">
      <alignment vertical="center"/>
    </xf>
    <xf numFmtId="3" fontId="0" fillId="93" borderId="0" xfId="0" applyNumberFormat="1" applyFill="1" applyAlignment="1">
      <alignment horizontal="left" vertical="center"/>
    </xf>
    <xf numFmtId="0" fontId="55" fillId="93" borderId="0" xfId="0" applyFont="1" applyFill="1" applyAlignment="1">
      <alignment vertical="center"/>
    </xf>
    <xf numFmtId="9" fontId="57" fillId="93" borderId="0" xfId="373" applyFont="1" applyFill="1" applyAlignment="1">
      <alignment horizontal="center" vertical="center"/>
    </xf>
    <xf numFmtId="0" fontId="59" fillId="93" borderId="0" xfId="294" quotePrefix="1" applyFont="1" applyFill="1" applyAlignment="1">
      <alignment vertical="center"/>
    </xf>
    <xf numFmtId="170" fontId="44" fillId="0" borderId="0" xfId="0" applyNumberFormat="1" applyFont="1" applyFill="1" applyAlignment="1">
      <alignment vertical="center"/>
    </xf>
    <xf numFmtId="170" fontId="44" fillId="0" borderId="0" xfId="175" applyNumberFormat="1" applyFont="1" applyAlignment="1">
      <alignment horizontal="left" vertical="center"/>
    </xf>
    <xf numFmtId="38" fontId="44" fillId="0" borderId="0" xfId="0" applyNumberFormat="1" applyFont="1" applyFill="1" applyAlignment="1">
      <alignment vertical="center"/>
    </xf>
    <xf numFmtId="170" fontId="60" fillId="0" borderId="0" xfId="175" applyNumberFormat="1" applyFont="1"/>
    <xf numFmtId="175" fontId="0" fillId="0" borderId="10" xfId="0" applyNumberFormat="1" applyFill="1" applyBorder="1" applyAlignment="1">
      <alignment horizont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9" fontId="41" fillId="90" borderId="10" xfId="0" applyNumberFormat="1" applyFont="1" applyFill="1" applyBorder="1" applyAlignment="1">
      <alignment horizontal="left" vertical="center" wrapText="1"/>
    </xf>
    <xf numFmtId="0" fontId="52" fillId="88" borderId="10" xfId="0" applyFont="1" applyFill="1" applyBorder="1" applyAlignment="1">
      <alignment vertical="center" wrapText="1"/>
    </xf>
    <xf numFmtId="2" fontId="0" fillId="0" borderId="10" xfId="0" applyNumberFormat="1" applyFill="1" applyBorder="1" applyAlignment="1">
      <alignment horizont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22" xfId="0" applyFont="1" applyFill="1" applyBorder="1" applyAlignment="1">
      <alignment horizontal="center" vertical="center" wrapText="1"/>
    </xf>
    <xf numFmtId="0" fontId="52" fillId="88" borderId="23" xfId="0" applyFont="1" applyFill="1" applyBorder="1" applyAlignment="1">
      <alignment horizontal="center" vertical="center" wrapText="1"/>
    </xf>
    <xf numFmtId="0" fontId="0" fillId="88" borderId="23" xfId="0" applyFill="1" applyBorder="1" applyAlignment="1">
      <alignment horizontal="center" vertical="center" wrapText="1"/>
    </xf>
    <xf numFmtId="0" fontId="0" fillId="88" borderId="24" xfId="0" applyFill="1" applyBorder="1" applyAlignment="1">
      <alignment horizontal="center" vertical="center" wrapText="1"/>
    </xf>
    <xf numFmtId="0" fontId="52" fillId="88" borderId="25" xfId="0" applyFont="1" applyFill="1" applyBorder="1" applyAlignment="1">
      <alignment horizontal="center" vertical="center" wrapText="1"/>
    </xf>
    <xf numFmtId="0" fontId="52" fillId="88" borderId="26" xfId="0" applyFont="1" applyFill="1" applyBorder="1" applyAlignment="1">
      <alignment horizontal="center" vertical="center" wrapText="1"/>
    </xf>
    <xf numFmtId="0" fontId="0" fillId="88" borderId="26" xfId="0" applyFill="1" applyBorder="1" applyAlignment="1">
      <alignment horizontal="center" vertical="center" wrapText="1"/>
    </xf>
    <xf numFmtId="0" fontId="0" fillId="88" borderId="27" xfId="0" applyFill="1" applyBorder="1" applyAlignment="1">
      <alignment horizontal="center" vertical="center" wrapText="1"/>
    </xf>
    <xf numFmtId="0" fontId="47" fillId="89" borderId="28" xfId="0" applyFont="1" applyFill="1" applyBorder="1" applyAlignment="1">
      <alignment horizontal="center" vertical="center"/>
    </xf>
    <xf numFmtId="0" fontId="47" fillId="89" borderId="29" xfId="0" applyFont="1" applyFill="1" applyBorder="1" applyAlignment="1">
      <alignment horizontal="center" vertical="center"/>
    </xf>
    <xf numFmtId="0" fontId="47" fillId="89" borderId="30" xfId="0" applyFont="1" applyFill="1" applyBorder="1" applyAlignment="1">
      <alignment horizontal="center" vertical="center"/>
    </xf>
    <xf numFmtId="0" fontId="52" fillId="88" borderId="10" xfId="0" applyFont="1" applyFill="1" applyBorder="1" applyAlignment="1">
      <alignment vertical="center" wrapText="1"/>
    </xf>
    <xf numFmtId="0" fontId="44" fillId="88" borderId="28" xfId="0" applyFont="1" applyFill="1" applyBorder="1" applyAlignment="1">
      <alignment horizontal="center" vertical="center" wrapText="1"/>
    </xf>
    <xf numFmtId="0" fontId="0" fillId="88" borderId="30" xfId="0" applyFill="1" applyBorder="1" applyAlignment="1">
      <alignment horizontal="center" vertical="center" wrapText="1"/>
    </xf>
    <xf numFmtId="0" fontId="0" fillId="88" borderId="29" xfId="0" applyFill="1" applyBorder="1" applyAlignment="1">
      <alignment horizontal="center" vertical="center" wrapText="1"/>
    </xf>
    <xf numFmtId="0" fontId="0" fillId="88" borderId="30" xfId="0" applyFill="1" applyBorder="1" applyAlignment="1">
      <alignment vertical="center" wrapText="1"/>
    </xf>
    <xf numFmtId="0" fontId="44" fillId="88" borderId="29" xfId="0" applyFont="1" applyFill="1" applyBorder="1" applyAlignment="1">
      <alignment horizontal="center" vertical="center" wrapText="1"/>
    </xf>
    <xf numFmtId="0" fontId="52" fillId="89" borderId="22" xfId="0" applyFont="1" applyFill="1" applyBorder="1" applyAlignment="1">
      <alignment horizontal="center" vertical="center"/>
    </xf>
    <xf numFmtId="0" fontId="52" fillId="89" borderId="24" xfId="0" applyFont="1" applyFill="1" applyBorder="1" applyAlignment="1">
      <alignment horizontal="center" vertical="center"/>
    </xf>
    <xf numFmtId="0" fontId="52" fillId="89" borderId="25" xfId="0" applyFont="1" applyFill="1" applyBorder="1" applyAlignment="1">
      <alignment horizontal="center" vertical="center"/>
    </xf>
    <xf numFmtId="0" fontId="52" fillId="89" borderId="27" xfId="0" applyFont="1" applyFill="1" applyBorder="1" applyAlignment="1">
      <alignment horizontal="center" vertical="center"/>
    </xf>
    <xf numFmtId="0" fontId="50" fillId="90" borderId="28" xfId="0" applyFont="1" applyFill="1" applyBorder="1" applyAlignment="1">
      <alignment horizontal="center" vertical="center" wrapText="1"/>
    </xf>
    <xf numFmtId="0" fontId="50" fillId="90" borderId="30" xfId="0" applyFont="1" applyFill="1" applyBorder="1" applyAlignment="1">
      <alignment horizontal="center" vertical="center" wrapText="1"/>
    </xf>
    <xf numFmtId="0" fontId="50" fillId="89" borderId="28" xfId="0" applyFont="1" applyFill="1" applyBorder="1" applyAlignment="1">
      <alignment horizontal="center" vertical="center" wrapText="1"/>
    </xf>
    <xf numFmtId="0" fontId="50" fillId="89" borderId="30" xfId="0" applyFont="1" applyFill="1" applyBorder="1" applyAlignment="1">
      <alignment horizontal="center" vertical="center" wrapText="1"/>
    </xf>
    <xf numFmtId="16" fontId="47" fillId="89" borderId="28" xfId="0" applyNumberFormat="1" applyFont="1" applyFill="1" applyBorder="1" applyAlignment="1">
      <alignment horizontal="center" vertical="center" wrapText="1"/>
    </xf>
    <xf numFmtId="16" fontId="47" fillId="89" borderId="29" xfId="0" applyNumberFormat="1" applyFont="1" applyFill="1" applyBorder="1" applyAlignment="1">
      <alignment horizontal="center" vertical="center" wrapText="1"/>
    </xf>
    <xf numFmtId="16" fontId="47" fillId="89" borderId="30" xfId="0" applyNumberFormat="1" applyFont="1" applyFill="1" applyBorder="1" applyAlignment="1">
      <alignment horizontal="center" vertical="center" wrapText="1"/>
    </xf>
    <xf numFmtId="0" fontId="52" fillId="89" borderId="22" xfId="0" applyFont="1" applyFill="1" applyBorder="1" applyAlignment="1">
      <alignment horizontal="center" vertical="center" wrapText="1"/>
    </xf>
    <xf numFmtId="0" fontId="52" fillId="89" borderId="24" xfId="0" applyFont="1" applyFill="1" applyBorder="1" applyAlignment="1">
      <alignment horizontal="center" vertical="center" wrapText="1"/>
    </xf>
    <xf numFmtId="0" fontId="52" fillId="89" borderId="25" xfId="0" applyFont="1" applyFill="1" applyBorder="1" applyAlignment="1">
      <alignment horizontal="center" vertical="center" wrapText="1"/>
    </xf>
    <xf numFmtId="0" fontId="52" fillId="89" borderId="27" xfId="0" applyFont="1" applyFill="1" applyBorder="1" applyAlignment="1">
      <alignment horizontal="center" vertical="center" wrapText="1"/>
    </xf>
    <xf numFmtId="0" fontId="52" fillId="90" borderId="28" xfId="0" applyFont="1" applyFill="1" applyBorder="1" applyAlignment="1">
      <alignment horizontal="center" vertical="center"/>
    </xf>
    <xf numFmtId="0" fontId="52" fillId="90" borderId="29" xfId="0" applyFont="1" applyFill="1" applyBorder="1" applyAlignment="1">
      <alignment horizontal="center" vertical="center"/>
    </xf>
    <xf numFmtId="0" fontId="52" fillId="90" borderId="30" xfId="0" applyFont="1" applyFill="1" applyBorder="1" applyAlignment="1">
      <alignment horizontal="center" vertical="center"/>
    </xf>
    <xf numFmtId="0" fontId="52" fillId="89" borderId="28" xfId="0" applyFont="1" applyFill="1" applyBorder="1" applyAlignment="1">
      <alignment horizontal="center" vertical="center"/>
    </xf>
    <xf numFmtId="0" fontId="52" fillId="89" borderId="29" xfId="0" applyFont="1" applyFill="1" applyBorder="1" applyAlignment="1">
      <alignment horizontal="center" vertical="center"/>
    </xf>
    <xf numFmtId="0" fontId="52" fillId="89" borderId="30" xfId="0" applyFont="1" applyFill="1" applyBorder="1" applyAlignment="1">
      <alignment horizontal="center" vertical="center"/>
    </xf>
    <xf numFmtId="0" fontId="47" fillId="89" borderId="20" xfId="0" applyFont="1" applyFill="1" applyBorder="1" applyAlignment="1">
      <alignment horizontal="center" vertical="center" wrapText="1"/>
    </xf>
    <xf numFmtId="0" fontId="47" fillId="89" borderId="21" xfId="0" applyFont="1" applyFill="1" applyBorder="1" applyAlignment="1">
      <alignment horizontal="center" vertical="center" wrapText="1"/>
    </xf>
    <xf numFmtId="0" fontId="44" fillId="88" borderId="28" xfId="0" applyFont="1" applyFill="1" applyBorder="1" applyAlignment="1">
      <alignment horizontal="center" wrapText="1"/>
    </xf>
    <xf numFmtId="0" fontId="0" fillId="88" borderId="29" xfId="0" applyFill="1" applyBorder="1" applyAlignment="1">
      <alignment horizontal="center" wrapText="1"/>
    </xf>
    <xf numFmtId="0" fontId="0" fillId="88" borderId="30" xfId="0" applyFill="1" applyBorder="1" applyAlignment="1">
      <alignment horizontal="center" wrapText="1"/>
    </xf>
    <xf numFmtId="0" fontId="0" fillId="88" borderId="30" xfId="0" applyFill="1" applyBorder="1" applyAlignment="1">
      <alignment wrapText="1"/>
    </xf>
    <xf numFmtId="0" fontId="44" fillId="88" borderId="29" xfId="0" applyFont="1" applyFill="1" applyBorder="1" applyAlignment="1">
      <alignment horizontal="center" wrapText="1"/>
    </xf>
    <xf numFmtId="3" fontId="44" fillId="93" borderId="0" xfId="0" applyNumberFormat="1" applyFont="1" applyFill="1" applyAlignment="1">
      <alignment horizontal="left" vertical="center"/>
    </xf>
  </cellXfs>
  <cellStyles count="509">
    <cellStyle name="20% - Accent1 2" xfId="1"/>
    <cellStyle name="20% - Accent1 2 2" xfId="2"/>
    <cellStyle name="20% - Accent1 3" xfId="3"/>
    <cellStyle name="20% - Accent1 3 2" xfId="4"/>
    <cellStyle name="20% - Accent2 2" xfId="5"/>
    <cellStyle name="20% - Accent2 2 2" xfId="6"/>
    <cellStyle name="20% - Accent2 3" xfId="7"/>
    <cellStyle name="20% - Accent2 3 2" xfId="8"/>
    <cellStyle name="20% - Accent3 2" xfId="9"/>
    <cellStyle name="20% - Accent3 2 2" xfId="10"/>
    <cellStyle name="20% - Accent3 3" xfId="11"/>
    <cellStyle name="20% - Accent3 3 2" xfId="12"/>
    <cellStyle name="20% - Accent4 2" xfId="13"/>
    <cellStyle name="20% - Accent4 2 2" xfId="14"/>
    <cellStyle name="20% - Accent4 3" xfId="15"/>
    <cellStyle name="20% - Accent4 3 2" xfId="16"/>
    <cellStyle name="20% - Accent5 2" xfId="17"/>
    <cellStyle name="20% - Accent5 2 2" xfId="18"/>
    <cellStyle name="20% - Accent5 3" xfId="19"/>
    <cellStyle name="20% - Accent5 3 2" xfId="20"/>
    <cellStyle name="20% - Accent6 2" xfId="21"/>
    <cellStyle name="20% - Accent6 2 2" xfId="22"/>
    <cellStyle name="20% - Accent6 3" xfId="23"/>
    <cellStyle name="20% - Accent6 3 2" xfId="24"/>
    <cellStyle name="40% - Accent1 2" xfId="25"/>
    <cellStyle name="40% - Accent1 2 2" xfId="26"/>
    <cellStyle name="40% - Accent1 3" xfId="27"/>
    <cellStyle name="40% - Accent1 3 2" xfId="28"/>
    <cellStyle name="40% - Accent2 2" xfId="29"/>
    <cellStyle name="40% - Accent2 2 2" xfId="30"/>
    <cellStyle name="40% - Accent2 3" xfId="31"/>
    <cellStyle name="40% - Accent2 3 2" xfId="32"/>
    <cellStyle name="40% - Accent3 2" xfId="33"/>
    <cellStyle name="40% - Accent3 2 2" xfId="34"/>
    <cellStyle name="40% - Accent3 3" xfId="35"/>
    <cellStyle name="40% - Accent3 3 2" xfId="36"/>
    <cellStyle name="40% - Accent4 2" xfId="37"/>
    <cellStyle name="40% - Accent4 2 2" xfId="38"/>
    <cellStyle name="40% - Accent4 3" xfId="39"/>
    <cellStyle name="40% - Accent4 3 2" xfId="40"/>
    <cellStyle name="40% - Accent5 2" xfId="41"/>
    <cellStyle name="40% - Accent5 2 2" xfId="42"/>
    <cellStyle name="40% - Accent5 3" xfId="43"/>
    <cellStyle name="40% - Accent5 3 2" xfId="44"/>
    <cellStyle name="40% - Accent6 2" xfId="45"/>
    <cellStyle name="40% - Accent6 2 2" xfId="46"/>
    <cellStyle name="40% - Accent6 3" xfId="47"/>
    <cellStyle name="40% - Accent6 3 2" xfId="48"/>
    <cellStyle name="60% - Accent1 2" xfId="49"/>
    <cellStyle name="60% - Accent1 2 2" xfId="50"/>
    <cellStyle name="60% - Accent1 3" xfId="51"/>
    <cellStyle name="60% - Accent1 3 2" xfId="52"/>
    <cellStyle name="60% - Accent2 2" xfId="53"/>
    <cellStyle name="60% - Accent2 2 2" xfId="54"/>
    <cellStyle name="60% - Accent2 3" xfId="55"/>
    <cellStyle name="60% - Accent2 3 2" xfId="56"/>
    <cellStyle name="60% - Accent3 2" xfId="57"/>
    <cellStyle name="60% - Accent3 2 2" xfId="58"/>
    <cellStyle name="60% - Accent3 3" xfId="59"/>
    <cellStyle name="60% - Accent3 3 2" xfId="60"/>
    <cellStyle name="60% - Accent4 2" xfId="61"/>
    <cellStyle name="60% - Accent4 2 2" xfId="62"/>
    <cellStyle name="60% - Accent4 3" xfId="63"/>
    <cellStyle name="60% - Accent4 3 2" xfId="64"/>
    <cellStyle name="60% - Accent5 2" xfId="65"/>
    <cellStyle name="60% - Accent5 2 2" xfId="66"/>
    <cellStyle name="60% - Accent5 3" xfId="67"/>
    <cellStyle name="60% - Accent5 3 2" xfId="68"/>
    <cellStyle name="60% - Accent6 2" xfId="69"/>
    <cellStyle name="60% - Accent6 2 2" xfId="70"/>
    <cellStyle name="60% - Accent6 3" xfId="71"/>
    <cellStyle name="60% - Accent6 3 2" xfId="72"/>
    <cellStyle name="Accent1 - 20%" xfId="73"/>
    <cellStyle name="Accent1 - 20% 2" xfId="74"/>
    <cellStyle name="Accent1 - 40%" xfId="75"/>
    <cellStyle name="Accent1 - 40% 2" xfId="76"/>
    <cellStyle name="Accent1 - 60%" xfId="77"/>
    <cellStyle name="Accent1 - 60% 2" xfId="78"/>
    <cellStyle name="Accent1 2" xfId="79"/>
    <cellStyle name="Accent1 2 2" xfId="80"/>
    <cellStyle name="Accent1 3" xfId="81"/>
    <cellStyle name="Accent1 3 2" xfId="82"/>
    <cellStyle name="Accent1 4" xfId="83"/>
    <cellStyle name="Accent1 5" xfId="84"/>
    <cellStyle name="Accent1 6" xfId="85"/>
    <cellStyle name="Accent1 7" xfId="86"/>
    <cellStyle name="Accent1 8" xfId="87"/>
    <cellStyle name="Accent2 - 20%" xfId="88"/>
    <cellStyle name="Accent2 - 20% 2" xfId="89"/>
    <cellStyle name="Accent2 - 40%" xfId="90"/>
    <cellStyle name="Accent2 - 40% 2" xfId="91"/>
    <cellStyle name="Accent2 - 60%" xfId="92"/>
    <cellStyle name="Accent2 - 60% 2" xfId="93"/>
    <cellStyle name="Accent2 2" xfId="94"/>
    <cellStyle name="Accent2 2 2" xfId="95"/>
    <cellStyle name="Accent2 3" xfId="96"/>
    <cellStyle name="Accent2 3 2" xfId="97"/>
    <cellStyle name="Accent2 4" xfId="98"/>
    <cellStyle name="Accent2 5" xfId="99"/>
    <cellStyle name="Accent2 6" xfId="100"/>
    <cellStyle name="Accent2 7" xfId="101"/>
    <cellStyle name="Accent2 8" xfId="102"/>
    <cellStyle name="Accent3 - 20%" xfId="103"/>
    <cellStyle name="Accent3 - 20% 2" xfId="104"/>
    <cellStyle name="Accent3 - 40%" xfId="105"/>
    <cellStyle name="Accent3 - 40% 2" xfId="106"/>
    <cellStyle name="Accent3 - 60%" xfId="107"/>
    <cellStyle name="Accent3 - 60% 2" xfId="108"/>
    <cellStyle name="Accent3 2" xfId="109"/>
    <cellStyle name="Accent3 2 2" xfId="110"/>
    <cellStyle name="Accent3 3" xfId="111"/>
    <cellStyle name="Accent3 3 2" xfId="112"/>
    <cellStyle name="Accent3 4" xfId="113"/>
    <cellStyle name="Accent3 5" xfId="114"/>
    <cellStyle name="Accent3 6" xfId="115"/>
    <cellStyle name="Accent3 7" xfId="116"/>
    <cellStyle name="Accent3 8" xfId="117"/>
    <cellStyle name="Accent4 - 20%" xfId="118"/>
    <cellStyle name="Accent4 - 20% 2" xfId="119"/>
    <cellStyle name="Accent4 - 40%" xfId="120"/>
    <cellStyle name="Accent4 - 40% 2" xfId="121"/>
    <cellStyle name="Accent4 - 60%" xfId="122"/>
    <cellStyle name="Accent4 - 60% 2" xfId="123"/>
    <cellStyle name="Accent4 2" xfId="124"/>
    <cellStyle name="Accent4 2 2" xfId="125"/>
    <cellStyle name="Accent4 3" xfId="126"/>
    <cellStyle name="Accent4 3 2" xfId="127"/>
    <cellStyle name="Accent4 4" xfId="128"/>
    <cellStyle name="Accent4 5" xfId="129"/>
    <cellStyle name="Accent4 6" xfId="130"/>
    <cellStyle name="Accent4 7" xfId="131"/>
    <cellStyle name="Accent4 8" xfId="132"/>
    <cellStyle name="Accent5 - 20%" xfId="133"/>
    <cellStyle name="Accent5 - 20% 2" xfId="134"/>
    <cellStyle name="Accent5 - 40%" xfId="135"/>
    <cellStyle name="Accent5 - 40% 2" xfId="136"/>
    <cellStyle name="Accent5 - 60%" xfId="137"/>
    <cellStyle name="Accent5 - 60% 2" xfId="138"/>
    <cellStyle name="Accent5 2" xfId="139"/>
    <cellStyle name="Accent5 2 2" xfId="140"/>
    <cellStyle name="Accent5 3" xfId="141"/>
    <cellStyle name="Accent5 3 2" xfId="142"/>
    <cellStyle name="Accent5 4" xfId="143"/>
    <cellStyle name="Accent5 5" xfId="144"/>
    <cellStyle name="Accent5 6" xfId="145"/>
    <cellStyle name="Accent5 7" xfId="146"/>
    <cellStyle name="Accent5 8" xfId="147"/>
    <cellStyle name="Accent6 - 20%" xfId="148"/>
    <cellStyle name="Accent6 - 20% 2" xfId="149"/>
    <cellStyle name="Accent6 - 40%" xfId="150"/>
    <cellStyle name="Accent6 - 40% 2" xfId="151"/>
    <cellStyle name="Accent6 - 60%" xfId="152"/>
    <cellStyle name="Accent6 - 60% 2" xfId="153"/>
    <cellStyle name="Accent6 2" xfId="154"/>
    <cellStyle name="Accent6 2 2" xfId="155"/>
    <cellStyle name="Accent6 3" xfId="156"/>
    <cellStyle name="Accent6 3 2" xfId="157"/>
    <cellStyle name="Accent6 4" xfId="158"/>
    <cellStyle name="Accent6 5" xfId="159"/>
    <cellStyle name="Accent6 6" xfId="160"/>
    <cellStyle name="Accent6 7" xfId="161"/>
    <cellStyle name="Accent6 8" xfId="162"/>
    <cellStyle name="Bad 2" xfId="163"/>
    <cellStyle name="Bad 2 2" xfId="164"/>
    <cellStyle name="Bad 3" xfId="165"/>
    <cellStyle name="Bad 3 2" xfId="166"/>
    <cellStyle name="Calculation 2" xfId="167"/>
    <cellStyle name="Calculation 2 2" xfId="168"/>
    <cellStyle name="Calculation 3" xfId="169"/>
    <cellStyle name="Calculation 3 2" xfId="170"/>
    <cellStyle name="Check Cell 2" xfId="171"/>
    <cellStyle name="Check Cell 2 2" xfId="172"/>
    <cellStyle name="Check Cell 3" xfId="173"/>
    <cellStyle name="Check Cell 3 2" xfId="174"/>
    <cellStyle name="Comma" xfId="175" builtinId="3"/>
    <cellStyle name="Comma [0] 3" xfId="176"/>
    <cellStyle name="Comma [0] 3 2" xfId="177"/>
    <cellStyle name="Comma 10" xfId="178"/>
    <cellStyle name="Comma 10 2" xfId="179"/>
    <cellStyle name="Comma 11" xfId="180"/>
    <cellStyle name="Comma 12" xfId="181"/>
    <cellStyle name="Comma 2" xfId="182"/>
    <cellStyle name="Comma 2 10" xfId="183"/>
    <cellStyle name="Comma 2 10 2" xfId="184"/>
    <cellStyle name="Comma 2 11" xfId="185"/>
    <cellStyle name="Comma 2 11 2" xfId="186"/>
    <cellStyle name="Comma 2 12" xfId="187"/>
    <cellStyle name="Comma 2 12 2" xfId="188"/>
    <cellStyle name="Comma 2 13" xfId="189"/>
    <cellStyle name="Comma 2 13 2" xfId="190"/>
    <cellStyle name="Comma 2 14" xfId="191"/>
    <cellStyle name="Comma 2 14 2" xfId="192"/>
    <cellStyle name="Comma 2 15" xfId="193"/>
    <cellStyle name="Comma 2 15 2" xfId="194"/>
    <cellStyle name="Comma 2 16" xfId="195"/>
    <cellStyle name="Comma 2 16 2" xfId="196"/>
    <cellStyle name="Comma 2 17" xfId="197"/>
    <cellStyle name="Comma 2 17 2" xfId="198"/>
    <cellStyle name="Comma 2 18" xfId="199"/>
    <cellStyle name="Comma 2 18 2" xfId="200"/>
    <cellStyle name="Comma 2 19" xfId="201"/>
    <cellStyle name="Comma 2 2" xfId="202"/>
    <cellStyle name="Comma 2 2 2" xfId="203"/>
    <cellStyle name="Comma 2 2 2 2" xfId="204"/>
    <cellStyle name="Comma 2 2 3" xfId="205"/>
    <cellStyle name="Comma 2 20" xfId="206"/>
    <cellStyle name="Comma 2 3" xfId="207"/>
    <cellStyle name="Comma 2 3 2" xfId="208"/>
    <cellStyle name="Comma 2 4" xfId="209"/>
    <cellStyle name="Comma 2 4 2" xfId="210"/>
    <cellStyle name="Comma 2 5" xfId="211"/>
    <cellStyle name="Comma 2 5 2" xfId="212"/>
    <cellStyle name="Comma 2 5 2 2" xfId="213"/>
    <cellStyle name="Comma 2 5 3" xfId="214"/>
    <cellStyle name="Comma 2 6" xfId="215"/>
    <cellStyle name="Comma 2 6 2" xfId="216"/>
    <cellStyle name="Comma 2 7" xfId="217"/>
    <cellStyle name="Comma 2 7 2" xfId="218"/>
    <cellStyle name="Comma 2 8" xfId="219"/>
    <cellStyle name="Comma 2 8 2" xfId="220"/>
    <cellStyle name="Comma 2 9" xfId="221"/>
    <cellStyle name="Comma 2 9 2" xfId="222"/>
    <cellStyle name="Comma 2_(042310)2010 - 2014 LRP Sales Volumes from sonia" xfId="223"/>
    <cellStyle name="Comma 3" xfId="224"/>
    <cellStyle name="Comma 3 2" xfId="225"/>
    <cellStyle name="Comma 3 2 2" xfId="226"/>
    <cellStyle name="Comma 3 2 2 2" xfId="227"/>
    <cellStyle name="Comma 3 2 2 2 2" xfId="228"/>
    <cellStyle name="Comma 3 2 2 3" xfId="229"/>
    <cellStyle name="Comma 3 2 2 3 2" xfId="230"/>
    <cellStyle name="Comma 3 2 2 4" xfId="231"/>
    <cellStyle name="Comma 3 2 3" xfId="232"/>
    <cellStyle name="Comma 3 2 3 2" xfId="233"/>
    <cellStyle name="Comma 3 2 4" xfId="234"/>
    <cellStyle name="Comma 3 3" xfId="235"/>
    <cellStyle name="Comma 3 3 2" xfId="236"/>
    <cellStyle name="Comma 3 4" xfId="237"/>
    <cellStyle name="Comma 3 4 2" xfId="238"/>
    <cellStyle name="Comma 3 5" xfId="239"/>
    <cellStyle name="Comma 3 6" xfId="240"/>
    <cellStyle name="Comma 4" xfId="241"/>
    <cellStyle name="Comma 4 2" xfId="242"/>
    <cellStyle name="Comma 4 2 2" xfId="243"/>
    <cellStyle name="Comma 4 2 2 2" xfId="244"/>
    <cellStyle name="Comma 4 2 3" xfId="245"/>
    <cellStyle name="Comma 4 2 3 2" xfId="246"/>
    <cellStyle name="Comma 4 2 4" xfId="247"/>
    <cellStyle name="Comma 4 3" xfId="248"/>
    <cellStyle name="Comma 4 3 2" xfId="249"/>
    <cellStyle name="Comma 4 4" xfId="250"/>
    <cellStyle name="Comma 4 4 2" xfId="251"/>
    <cellStyle name="Comma 4 5" xfId="252"/>
    <cellStyle name="Comma 4_PS7-KFA VISMIN" xfId="253"/>
    <cellStyle name="Comma 5" xfId="254"/>
    <cellStyle name="Comma 5 2" xfId="255"/>
    <cellStyle name="Comma 5 2 2" xfId="256"/>
    <cellStyle name="Comma 5 3" xfId="257"/>
    <cellStyle name="Comma 5 3 2" xfId="258"/>
    <cellStyle name="Comma 5 4" xfId="259"/>
    <cellStyle name="Comma 6" xfId="260"/>
    <cellStyle name="Comma 6 2" xfId="261"/>
    <cellStyle name="Comma 7" xfId="262"/>
    <cellStyle name="Comma 7 2" xfId="263"/>
    <cellStyle name="Comma 8" xfId="264"/>
    <cellStyle name="Comma 8 2" xfId="265"/>
    <cellStyle name="Comma 9" xfId="266"/>
    <cellStyle name="Currency 2" xfId="267"/>
    <cellStyle name="Emphasis 1" xfId="268"/>
    <cellStyle name="Emphasis 1 2" xfId="269"/>
    <cellStyle name="Emphasis 2" xfId="270"/>
    <cellStyle name="Emphasis 2 2" xfId="271"/>
    <cellStyle name="Emphasis 3" xfId="272"/>
    <cellStyle name="Emphasis 3 2" xfId="273"/>
    <cellStyle name="Explanatory Text 2" xfId="274"/>
    <cellStyle name="Explanatory Text 3" xfId="275"/>
    <cellStyle name="Good 2" xfId="276"/>
    <cellStyle name="Good 2 2" xfId="277"/>
    <cellStyle name="Good 3" xfId="278"/>
    <cellStyle name="Good 3 2" xfId="279"/>
    <cellStyle name="Grey" xfId="280"/>
    <cellStyle name="Grey 2" xfId="281"/>
    <cellStyle name="Heading 1 2" xfId="282"/>
    <cellStyle name="Heading 1 2 2" xfId="283"/>
    <cellStyle name="Heading 1 3" xfId="284"/>
    <cellStyle name="Heading 2 2" xfId="285"/>
    <cellStyle name="Heading 2 2 2" xfId="286"/>
    <cellStyle name="Heading 2 3" xfId="287"/>
    <cellStyle name="Heading 3 2" xfId="288"/>
    <cellStyle name="Heading 3 2 2" xfId="289"/>
    <cellStyle name="Heading 3 3" xfId="290"/>
    <cellStyle name="Heading 4 2" xfId="291"/>
    <cellStyle name="Heading 4 2 2" xfId="292"/>
    <cellStyle name="Heading 4 3" xfId="293"/>
    <cellStyle name="Hyperlink" xfId="294" builtinId="8"/>
    <cellStyle name="Hyperlink 2" xfId="295"/>
    <cellStyle name="Hyperlink 2 2" xfId="296"/>
    <cellStyle name="Input [yellow]" xfId="297"/>
    <cellStyle name="Input [yellow] 2" xfId="298"/>
    <cellStyle name="Input 2" xfId="299"/>
    <cellStyle name="Input 2 2" xfId="300"/>
    <cellStyle name="Input 3" xfId="301"/>
    <cellStyle name="Input 3 2" xfId="302"/>
    <cellStyle name="Input 4" xfId="303"/>
    <cellStyle name="Input 5" xfId="304"/>
    <cellStyle name="Linked Cell 2" xfId="305"/>
    <cellStyle name="Linked Cell 2 2" xfId="306"/>
    <cellStyle name="Linked Cell 3" xfId="307"/>
    <cellStyle name="n" xfId="308"/>
    <cellStyle name="n_charts for march 23 meeting(1). pls email tom sunday" xfId="309"/>
    <cellStyle name="n_charts for march 23 meeting(1). pls email tom sunday 2" xfId="310"/>
    <cellStyle name="n_SALES MTG@VILLA_031209" xfId="311"/>
    <cellStyle name="n_SALES MTG@VILLA_031209 2" xfId="312"/>
    <cellStyle name="n_trade lock up_mar to may 2009" xfId="313"/>
    <cellStyle name="n_trade lock up_mar to may 2009 2" xfId="314"/>
    <cellStyle name="Neutral 2" xfId="315"/>
    <cellStyle name="Neutral 2 2" xfId="316"/>
    <cellStyle name="Neutral 3" xfId="317"/>
    <cellStyle name="Neutral 3 2" xfId="318"/>
    <cellStyle name="Normal" xfId="0" builtinId="0"/>
    <cellStyle name="Normal - Style1" xfId="319"/>
    <cellStyle name="Normal - Style1 2" xfId="320"/>
    <cellStyle name="Normal 10" xfId="321"/>
    <cellStyle name="Normal 10 2" xfId="322"/>
    <cellStyle name="Normal 11" xfId="323"/>
    <cellStyle name="Normal 12" xfId="324"/>
    <cellStyle name="Normal 12 2" xfId="325"/>
    <cellStyle name="Normal 13" xfId="326"/>
    <cellStyle name="Normal 13 2" xfId="327"/>
    <cellStyle name="Normal 14" xfId="328"/>
    <cellStyle name="Normal 15" xfId="329"/>
    <cellStyle name="Normal 16" xfId="330"/>
    <cellStyle name="Normal 17" xfId="331"/>
    <cellStyle name="Normal 18" xfId="332"/>
    <cellStyle name="Normal 19" xfId="333"/>
    <cellStyle name="Normal 2" xfId="334"/>
    <cellStyle name="Normal 2 2" xfId="335"/>
    <cellStyle name="Normal 2 2 2" xfId="336"/>
    <cellStyle name="Normal 2 2_LRP NORTHMIN SESSION" xfId="337"/>
    <cellStyle name="Normal 2 3" xfId="338"/>
    <cellStyle name="Normal 2 4" xfId="339"/>
    <cellStyle name="Normal 2 5" xfId="340"/>
    <cellStyle name="Normal 2 6" xfId="341"/>
    <cellStyle name="Normal 2_LRP NORTHMIN SESSION" xfId="342"/>
    <cellStyle name="Normal 20" xfId="343"/>
    <cellStyle name="Normal 21" xfId="344"/>
    <cellStyle name="Normal 22" xfId="345"/>
    <cellStyle name="Normal 23" xfId="346"/>
    <cellStyle name="Normal 3" xfId="347"/>
    <cellStyle name="Normal 3 2" xfId="348"/>
    <cellStyle name="Normal 3 2 2" xfId="349"/>
    <cellStyle name="Normal 3 3" xfId="350"/>
    <cellStyle name="Normal 3 4" xfId="351"/>
    <cellStyle name="Normal 4" xfId="352"/>
    <cellStyle name="Normal 4 2" xfId="353"/>
    <cellStyle name="Normal 4 3" xfId="354"/>
    <cellStyle name="Normal 5" xfId="355"/>
    <cellStyle name="Normal 5 2" xfId="356"/>
    <cellStyle name="Normal 5 3" xfId="357"/>
    <cellStyle name="Normal 5_Mindanao Plant Allocation-October 1-7 (revised as of sep 29)" xfId="358"/>
    <cellStyle name="Normal 6" xfId="359"/>
    <cellStyle name="Normal 6 2" xfId="360"/>
    <cellStyle name="Normal 7" xfId="361"/>
    <cellStyle name="Normal 7 2" xfId="362"/>
    <cellStyle name="Normal 8" xfId="363"/>
    <cellStyle name="Normal 9" xfId="364"/>
    <cellStyle name="Note 2" xfId="365"/>
    <cellStyle name="Note 2 2" xfId="366"/>
    <cellStyle name="Note 3" xfId="367"/>
    <cellStyle name="Note 3 2" xfId="368"/>
    <cellStyle name="Output 2" xfId="369"/>
    <cellStyle name="Output 2 2" xfId="370"/>
    <cellStyle name="Output 3" xfId="371"/>
    <cellStyle name="Output 3 2" xfId="372"/>
    <cellStyle name="Percent" xfId="373" builtinId="5"/>
    <cellStyle name="Percent [2]" xfId="374"/>
    <cellStyle name="Percent [2] 2" xfId="375"/>
    <cellStyle name="Percent 10" xfId="376"/>
    <cellStyle name="Percent 11" xfId="377"/>
    <cellStyle name="Percent 12" xfId="378"/>
    <cellStyle name="Percent 13" xfId="379"/>
    <cellStyle name="Percent 2" xfId="380"/>
    <cellStyle name="Percent 2 10" xfId="381"/>
    <cellStyle name="Percent 2 10 2" xfId="382"/>
    <cellStyle name="Percent 2 11" xfId="383"/>
    <cellStyle name="Percent 2 11 2" xfId="384"/>
    <cellStyle name="Percent 2 12" xfId="385"/>
    <cellStyle name="Percent 2 12 2" xfId="386"/>
    <cellStyle name="Percent 2 13" xfId="387"/>
    <cellStyle name="Percent 2 13 2" xfId="388"/>
    <cellStyle name="Percent 2 14" xfId="389"/>
    <cellStyle name="Percent 2 2" xfId="390"/>
    <cellStyle name="Percent 2 2 2" xfId="391"/>
    <cellStyle name="Percent 2 2 2 2" xfId="392"/>
    <cellStyle name="Percent 2 2 3" xfId="393"/>
    <cellStyle name="Percent 2 3" xfId="394"/>
    <cellStyle name="Percent 2 3 2" xfId="395"/>
    <cellStyle name="Percent 2 4" xfId="396"/>
    <cellStyle name="Percent 2 4 2" xfId="397"/>
    <cellStyle name="Percent 2 5" xfId="398"/>
    <cellStyle name="Percent 2 5 2" xfId="399"/>
    <cellStyle name="Percent 2 6" xfId="400"/>
    <cellStyle name="Percent 2 6 2" xfId="401"/>
    <cellStyle name="Percent 2 7" xfId="402"/>
    <cellStyle name="Percent 2 7 2" xfId="403"/>
    <cellStyle name="Percent 2 8" xfId="404"/>
    <cellStyle name="Percent 2 8 2" xfId="405"/>
    <cellStyle name="Percent 2 9" xfId="406"/>
    <cellStyle name="Percent 2 9 2" xfId="407"/>
    <cellStyle name="Percent 2_(042310)2010 - 2014 LRP Sales Volumes from sonia" xfId="408"/>
    <cellStyle name="Percent 3" xfId="409"/>
    <cellStyle name="Percent 3 2" xfId="410"/>
    <cellStyle name="Percent 3 2 2" xfId="411"/>
    <cellStyle name="Percent 3 2 2 2" xfId="412"/>
    <cellStyle name="Percent 3 3" xfId="413"/>
    <cellStyle name="Percent 3 3 2" xfId="414"/>
    <cellStyle name="Percent 3 4" xfId="415"/>
    <cellStyle name="Percent 4" xfId="416"/>
    <cellStyle name="Percent 4 2" xfId="417"/>
    <cellStyle name="Percent 5" xfId="418"/>
    <cellStyle name="Percent 5 2" xfId="419"/>
    <cellStyle name="Percent 6" xfId="420"/>
    <cellStyle name="Percent 6 2" xfId="421"/>
    <cellStyle name="Percent 7" xfId="422"/>
    <cellStyle name="Percent 7 2" xfId="423"/>
    <cellStyle name="Percent 8" xfId="424"/>
    <cellStyle name="Percent 8 2" xfId="425"/>
    <cellStyle name="Percent 9" xfId="426"/>
    <cellStyle name="SAPBEXaggData" xfId="427"/>
    <cellStyle name="SAPBEXaggData 2" xfId="428"/>
    <cellStyle name="SAPBEXaggDataEmph" xfId="429"/>
    <cellStyle name="SAPBEXaggItem" xfId="430"/>
    <cellStyle name="SAPBEXaggItem 2" xfId="431"/>
    <cellStyle name="SAPBEXaggItemX" xfId="432"/>
    <cellStyle name="SAPBEXchaText" xfId="433"/>
    <cellStyle name="SAPBEXchaText 2" xfId="434"/>
    <cellStyle name="SAPBEXexcBad7" xfId="435"/>
    <cellStyle name="SAPBEXexcBad7 2" xfId="436"/>
    <cellStyle name="SAPBEXexcBad8" xfId="437"/>
    <cellStyle name="SAPBEXexcBad8 2" xfId="438"/>
    <cellStyle name="SAPBEXexcBad9" xfId="439"/>
    <cellStyle name="SAPBEXexcBad9 2" xfId="440"/>
    <cellStyle name="SAPBEXexcCritical4" xfId="441"/>
    <cellStyle name="SAPBEXexcCritical4 2" xfId="442"/>
    <cellStyle name="SAPBEXexcCritical5" xfId="443"/>
    <cellStyle name="SAPBEXexcCritical5 2" xfId="444"/>
    <cellStyle name="SAPBEXexcCritical6" xfId="445"/>
    <cellStyle name="SAPBEXexcCritical6 2" xfId="446"/>
    <cellStyle name="SAPBEXexcGood1" xfId="447"/>
    <cellStyle name="SAPBEXexcGood1 2" xfId="448"/>
    <cellStyle name="SAPBEXexcGood2" xfId="449"/>
    <cellStyle name="SAPBEXexcGood2 2" xfId="450"/>
    <cellStyle name="SAPBEXexcGood3" xfId="451"/>
    <cellStyle name="SAPBEXexcGood3 2" xfId="452"/>
    <cellStyle name="SAPBEXfilterDrill" xfId="453"/>
    <cellStyle name="SAPBEXfilterDrill 2" xfId="454"/>
    <cellStyle name="SAPBEXfilterItem" xfId="455"/>
    <cellStyle name="SAPBEXfilterText" xfId="456"/>
    <cellStyle name="SAPBEXformats" xfId="457"/>
    <cellStyle name="SAPBEXformats 2" xfId="458"/>
    <cellStyle name="SAPBEXheaderItem" xfId="459"/>
    <cellStyle name="SAPBEXheaderItem 2" xfId="460"/>
    <cellStyle name="SAPBEXheaderText" xfId="461"/>
    <cellStyle name="SAPBEXheaderText 2" xfId="462"/>
    <cellStyle name="SAPBEXHLevel0" xfId="463"/>
    <cellStyle name="SAPBEXHLevel0 2" xfId="464"/>
    <cellStyle name="SAPBEXHLevel0X" xfId="465"/>
    <cellStyle name="SAPBEXHLevel0X 2" xfId="466"/>
    <cellStyle name="SAPBEXHLevel0X 3" xfId="467"/>
    <cellStyle name="SAPBEXHLevel0X 4" xfId="468"/>
    <cellStyle name="SAPBEXHLevel0X 5" xfId="469"/>
    <cellStyle name="SAPBEXHLevel0X 6" xfId="470"/>
    <cellStyle name="SAPBEXHLevel1" xfId="471"/>
    <cellStyle name="SAPBEXHLevel1 2" xfId="472"/>
    <cellStyle name="SAPBEXHLevel1X" xfId="473"/>
    <cellStyle name="SAPBEXHLevel1X 2" xfId="474"/>
    <cellStyle name="SAPBEXHLevel2" xfId="475"/>
    <cellStyle name="SAPBEXHLevel2 2" xfId="476"/>
    <cellStyle name="SAPBEXHLevel2X" xfId="477"/>
    <cellStyle name="SAPBEXHLevel2X 2" xfId="478"/>
    <cellStyle name="SAPBEXHLevel3" xfId="479"/>
    <cellStyle name="SAPBEXHLevel3 2" xfId="480"/>
    <cellStyle name="SAPBEXHLevel3X" xfId="481"/>
    <cellStyle name="SAPBEXHLevel3X 2" xfId="482"/>
    <cellStyle name="SAPBEXinputData" xfId="483"/>
    <cellStyle name="SAPBEXinputData 2" xfId="484"/>
    <cellStyle name="SAPBEXItemHeader" xfId="485"/>
    <cellStyle name="SAPBEXresData" xfId="486"/>
    <cellStyle name="SAPBEXresDataEmph" xfId="487"/>
    <cellStyle name="SAPBEXresItem" xfId="488"/>
    <cellStyle name="SAPBEXresItemX" xfId="489"/>
    <cellStyle name="SAPBEXstdData" xfId="490"/>
    <cellStyle name="SAPBEXstdData 2" xfId="491"/>
    <cellStyle name="SAPBEXstdDataEmph" xfId="492"/>
    <cellStyle name="SAPBEXstdItem" xfId="493"/>
    <cellStyle name="SAPBEXstdItem 2" xfId="494"/>
    <cellStyle name="SAPBEXstdItemX" xfId="495"/>
    <cellStyle name="SAPBEXtitle" xfId="496"/>
    <cellStyle name="SAPBEXunassignedItem" xfId="497"/>
    <cellStyle name="SAPBEXunassignedItem 2" xfId="498"/>
    <cellStyle name="SAPBEXundefined" xfId="499"/>
    <cellStyle name="Sheet Title" xfId="500"/>
    <cellStyle name="Title 2" xfId="501"/>
    <cellStyle name="Title 3" xfId="502"/>
    <cellStyle name="Total 2" xfId="503"/>
    <cellStyle name="Total 2 2" xfId="504"/>
    <cellStyle name="Total 3" xfId="505"/>
    <cellStyle name="Warning Text 2" xfId="506"/>
    <cellStyle name="Warning Text 2 2" xfId="507"/>
    <cellStyle name="Warning Text 3" xfId="50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3F17BDE6-AAD8-76AD-02B7-706C9171A5C8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45186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4E378CB9-2B1B-F0EF-3319-620B527EAD18}"/>
            </a:ext>
          </a:extLst>
        </xdr:cNvPr>
        <xdr:cNvSpPr/>
      </xdr:nvSpPr>
      <xdr:spPr>
        <a:xfrm>
          <a:off x="3352800" y="0"/>
          <a:ext cx="838956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3DEC3C2D-2C5F-C723-12C9-6DB072207832}"/>
            </a:ext>
          </a:extLst>
        </xdr:cNvPr>
        <xdr:cNvSpPr/>
      </xdr:nvSpPr>
      <xdr:spPr>
        <a:xfrm>
          <a:off x="107674" y="0"/>
          <a:ext cx="40048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0F264B57-B5A6-9764-EF1F-B98D9076AA99}"/>
            </a:ext>
          </a:extLst>
        </xdr:cNvPr>
        <xdr:cNvSpPr/>
      </xdr:nvSpPr>
      <xdr:spPr>
        <a:xfrm>
          <a:off x="3451860" y="0"/>
          <a:ext cx="860617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864C48AE-831C-8A89-45C2-C3E2DBC10189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45186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6B9110E9-875A-9204-6DE0-5CF45AC4AA72}"/>
            </a:ext>
          </a:extLst>
        </xdr:cNvPr>
        <xdr:cNvSpPr/>
      </xdr:nvSpPr>
      <xdr:spPr>
        <a:xfrm>
          <a:off x="3352800" y="0"/>
          <a:ext cx="838956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E7E78EB8-F115-5F61-233E-D6450084444A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45186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80D2AFCC-DDA7-79E1-19A6-C5952C8B6F25}"/>
            </a:ext>
          </a:extLst>
        </xdr:cNvPr>
        <xdr:cNvSpPr/>
      </xdr:nvSpPr>
      <xdr:spPr>
        <a:xfrm>
          <a:off x="3352800" y="0"/>
          <a:ext cx="838956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73C4D069-C158-6351-FEAD-67FF16AB03F5}"/>
            </a:ext>
          </a:extLst>
        </xdr:cNvPr>
        <xdr:cNvSpPr/>
      </xdr:nvSpPr>
      <xdr:spPr>
        <a:xfrm>
          <a:off x="107674" y="0"/>
          <a:ext cx="40048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BC62413D-278C-EF72-9BA1-4247A8FEDBAD}"/>
            </a:ext>
          </a:extLst>
        </xdr:cNvPr>
        <xdr:cNvSpPr/>
      </xdr:nvSpPr>
      <xdr:spPr>
        <a:xfrm>
          <a:off x="3451860" y="0"/>
          <a:ext cx="860617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73C4D069-C158-6351-FEAD-67FF16AB03F5}"/>
            </a:ext>
          </a:extLst>
        </xdr:cNvPr>
        <xdr:cNvSpPr/>
      </xdr:nvSpPr>
      <xdr:spPr>
        <a:xfrm>
          <a:off x="107674" y="0"/>
          <a:ext cx="40048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BC62413D-278C-EF72-9BA1-4247A8FEDBAD}"/>
            </a:ext>
          </a:extLst>
        </xdr:cNvPr>
        <xdr:cNvSpPr/>
      </xdr:nvSpPr>
      <xdr:spPr>
        <a:xfrm>
          <a:off x="3451860" y="0"/>
          <a:ext cx="860617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73C4D069-C158-6351-FEAD-67FF16AB03F5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BC62413D-278C-EF72-9BA1-4247A8FEDBAD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73C4D069-C158-6351-FEAD-67FF16AB03F5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BC62413D-278C-EF72-9BA1-4247A8FEDBAD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73C4D069-C158-6351-FEAD-67FF16AB03F5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BC62413D-278C-EF72-9BA1-4247A8FEDBAD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E8B62207-E6BE-21DC-F89F-4CEAC40D263C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5C6AE8A2-F84E-ED8C-EBAF-5B9F4AEF9679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4766287B-89B2-60F9-7BFC-CABEF02723F7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5291560C-FFFF-FF6E-40CA-B3AFE1A4AE2C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BG45"/>
  <sheetViews>
    <sheetView showGridLines="0" topLeftCell="Y7" zoomScale="85" zoomScaleNormal="85" workbookViewId="0">
      <selection activeCell="AA20" sqref="AA20"/>
    </sheetView>
  </sheetViews>
  <sheetFormatPr defaultColWidth="9.109375" defaultRowHeight="14.4" outlineLevelCol="1"/>
  <cols>
    <col min="1" max="1" width="20.6640625" style="71" hidden="1" customWidth="1"/>
    <col min="2" max="2" width="9.109375" style="71" hidden="1" customWidth="1"/>
    <col min="3" max="3" width="29.44140625" style="71" hidden="1" customWidth="1"/>
    <col min="4" max="4" width="9.109375" style="4" hidden="1" customWidth="1"/>
    <col min="5" max="5" width="10" style="4" hidden="1" customWidth="1"/>
    <col min="6" max="6" width="9.44140625" style="4" hidden="1" customWidth="1"/>
    <col min="7" max="7" width="9" style="4" hidden="1" customWidth="1"/>
    <col min="8" max="8" width="1.33203125" style="71" hidden="1" customWidth="1"/>
    <col min="9" max="9" width="5.88671875" style="4" hidden="1" customWidth="1"/>
    <col min="10" max="10" width="7.88671875" style="4" hidden="1" customWidth="1"/>
    <col min="11" max="11" width="8.33203125" style="91" hidden="1" customWidth="1"/>
    <col min="12" max="12" width="9.33203125" style="91" hidden="1" customWidth="1"/>
    <col min="13" max="13" width="8.44140625" style="92" hidden="1" customWidth="1"/>
    <col min="14" max="14" width="9.44140625" style="92" hidden="1" customWidth="1"/>
    <col min="15" max="15" width="8" style="92" hidden="1" customWidth="1"/>
    <col min="16" max="16" width="9.6640625" style="92" hidden="1" customWidth="1"/>
    <col min="17" max="17" width="9.109375" style="92" hidden="1" customWidth="1"/>
    <col min="18" max="18" width="7.109375" style="92" hidden="1" customWidth="1"/>
    <col min="19" max="19" width="7.44140625" style="71" hidden="1" customWidth="1"/>
    <col min="20" max="20" width="12.33203125" style="71" hidden="1" customWidth="1"/>
    <col min="21" max="21" width="12.109375" style="71" hidden="1" customWidth="1"/>
    <col min="22" max="22" width="11.109375" style="71" hidden="1" customWidth="1"/>
    <col min="23" max="23" width="41.88671875" style="71" hidden="1" customWidth="1"/>
    <col min="24" max="24" width="0" style="71" hidden="1" customWidth="1"/>
    <col min="25" max="25" width="7.44140625" style="4" customWidth="1"/>
    <col min="26" max="26" width="42.88671875" style="71" customWidth="1"/>
    <col min="27" max="27" width="11.88671875" style="71" customWidth="1"/>
    <col min="28" max="34" width="9.44140625" style="71" bestFit="1" customWidth="1"/>
    <col min="35" max="35" width="11.88671875" style="71" customWidth="1"/>
    <col min="36" max="36" width="11.88671875" style="93" customWidth="1"/>
    <col min="37" max="37" width="11.88671875" style="71" customWidth="1"/>
    <col min="38" max="38" width="91.44140625" style="71" bestFit="1" customWidth="1"/>
    <col min="39" max="39" width="0.88671875" style="71" customWidth="1"/>
    <col min="40" max="40" width="7.6640625" style="71" customWidth="1" outlineLevel="1"/>
    <col min="41" max="41" width="9.88671875" style="71" customWidth="1" outlineLevel="1"/>
    <col min="42" max="42" width="7.6640625" style="71" customWidth="1" outlineLevel="1"/>
    <col min="43" max="43" width="9.88671875" style="71" customWidth="1" outlineLevel="1"/>
    <col min="44" max="44" width="7.6640625" style="71" customWidth="1" outlineLevel="1"/>
    <col min="45" max="45" width="9.88671875" style="71" customWidth="1" outlineLevel="1"/>
    <col min="46" max="46" width="7.6640625" style="71" customWidth="1" outlineLevel="1"/>
    <col min="47" max="47" width="9.88671875" style="71" customWidth="1" outlineLevel="1"/>
    <col min="48" max="48" width="7.6640625" style="71" customWidth="1" outlineLevel="1"/>
    <col min="49" max="49" width="9.88671875" style="71" customWidth="1" outlineLevel="1"/>
    <col min="50" max="50" width="7.6640625" style="71" customWidth="1" outlineLevel="1"/>
    <col min="51" max="51" width="9.88671875" style="71" customWidth="1" outlineLevel="1"/>
    <col min="52" max="52" width="7.6640625" style="71" customWidth="1" outlineLevel="1"/>
    <col min="53" max="53" width="9.88671875" style="71" customWidth="1" outlineLevel="1"/>
    <col min="54" max="54" width="7.6640625" style="71" customWidth="1" outlineLevel="1"/>
    <col min="55" max="55" width="9.88671875" style="71" customWidth="1" outlineLevel="1"/>
    <col min="56" max="56" width="9" style="71" customWidth="1" outlineLevel="1"/>
    <col min="57" max="57" width="11" style="71" customWidth="1" outlineLevel="1"/>
    <col min="58" max="58" width="8.88671875" style="71" customWidth="1"/>
    <col min="59" max="16384" width="9.10937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0" t="s">
        <v>3</v>
      </c>
      <c r="E8" s="181"/>
      <c r="F8" s="182"/>
      <c r="G8" s="183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4"/>
      <c r="E9" s="185"/>
      <c r="F9" s="186"/>
      <c r="G9" s="187"/>
      <c r="Z9" s="104" t="s">
        <v>6</v>
      </c>
      <c r="AA9" s="94"/>
      <c r="AJ9" s="17"/>
      <c r="AK9" s="94"/>
      <c r="AL9" s="94"/>
      <c r="AM9" s="94"/>
      <c r="AN9" s="188" t="s">
        <v>7</v>
      </c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90"/>
      <c r="BF9" s="102"/>
      <c r="BG9" s="102"/>
    </row>
    <row r="10" spans="1:59" ht="22.5" customHeight="1">
      <c r="C10" s="191" t="s">
        <v>8</v>
      </c>
      <c r="D10" s="192" t="s">
        <v>9</v>
      </c>
      <c r="E10" s="193"/>
      <c r="F10" s="192" t="s">
        <v>10</v>
      </c>
      <c r="G10" s="193"/>
      <c r="I10" s="192" t="s">
        <v>11</v>
      </c>
      <c r="J10" s="194"/>
      <c r="K10" s="193"/>
      <c r="L10" s="192" t="s">
        <v>12</v>
      </c>
      <c r="M10" s="194"/>
      <c r="N10" s="193"/>
      <c r="O10" s="192" t="s">
        <v>13</v>
      </c>
      <c r="P10" s="194"/>
      <c r="Q10" s="195"/>
      <c r="R10" s="192" t="s">
        <v>14</v>
      </c>
      <c r="S10" s="193"/>
      <c r="T10" s="192" t="s">
        <v>15</v>
      </c>
      <c r="U10" s="196"/>
      <c r="V10" s="193"/>
      <c r="W10" s="105" t="s">
        <v>16</v>
      </c>
      <c r="Z10" s="19" t="s">
        <v>81</v>
      </c>
      <c r="AB10" s="205" t="s">
        <v>17</v>
      </c>
      <c r="AC10" s="206"/>
      <c r="AD10" s="206"/>
      <c r="AE10" s="206"/>
      <c r="AF10" s="206"/>
      <c r="AG10" s="206"/>
      <c r="AH10" s="206"/>
      <c r="AI10" s="207"/>
      <c r="AM10" s="94"/>
      <c r="AN10" s="208" t="s">
        <v>18</v>
      </c>
      <c r="AO10" s="209"/>
      <c r="AP10" s="212" t="s">
        <v>19</v>
      </c>
      <c r="AQ10" s="213"/>
      <c r="AR10" s="213"/>
      <c r="AS10" s="213"/>
      <c r="AT10" s="213"/>
      <c r="AU10" s="214"/>
      <c r="AV10" s="215" t="s">
        <v>20</v>
      </c>
      <c r="AW10" s="216"/>
      <c r="AX10" s="216"/>
      <c r="AY10" s="217"/>
      <c r="AZ10" s="212" t="s">
        <v>21</v>
      </c>
      <c r="BA10" s="213"/>
      <c r="BB10" s="213"/>
      <c r="BC10" s="214"/>
      <c r="BD10" s="197" t="s">
        <v>22</v>
      </c>
      <c r="BE10" s="198"/>
      <c r="BF10" s="102"/>
      <c r="BG10" s="102"/>
    </row>
    <row r="11" spans="1:59" ht="25.5" customHeight="1">
      <c r="C11" s="191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8" t="s">
        <v>27</v>
      </c>
      <c r="AA11" s="218" t="s">
        <v>28</v>
      </c>
      <c r="AB11" s="22">
        <v>42275</v>
      </c>
      <c r="AC11" s="22">
        <f t="shared" ref="AC11:AH11" si="0">AB11+1</f>
        <v>42276</v>
      </c>
      <c r="AD11" s="22">
        <f t="shared" si="0"/>
        <v>42277</v>
      </c>
      <c r="AE11" s="22">
        <f t="shared" si="0"/>
        <v>42278</v>
      </c>
      <c r="AF11" s="22">
        <f t="shared" si="0"/>
        <v>42279</v>
      </c>
      <c r="AG11" s="22">
        <f t="shared" si="0"/>
        <v>42280</v>
      </c>
      <c r="AH11" s="22">
        <f t="shared" si="0"/>
        <v>42281</v>
      </c>
      <c r="AI11" s="218" t="s">
        <v>13</v>
      </c>
      <c r="AJ11" s="218" t="s">
        <v>11</v>
      </c>
      <c r="AK11" s="218" t="s">
        <v>29</v>
      </c>
      <c r="AL11" s="218" t="s">
        <v>16</v>
      </c>
      <c r="AM11" s="94"/>
      <c r="AN11" s="210"/>
      <c r="AO11" s="211"/>
      <c r="AP11" s="201" t="s">
        <v>30</v>
      </c>
      <c r="AQ11" s="202"/>
      <c r="AR11" s="201" t="s">
        <v>31</v>
      </c>
      <c r="AS11" s="202"/>
      <c r="AT11" s="201" t="s">
        <v>32</v>
      </c>
      <c r="AU11" s="202"/>
      <c r="AV11" s="203" t="s">
        <v>33</v>
      </c>
      <c r="AW11" s="204"/>
      <c r="AX11" s="203" t="s">
        <v>34</v>
      </c>
      <c r="AY11" s="204"/>
      <c r="AZ11" s="201" t="s">
        <v>35</v>
      </c>
      <c r="BA11" s="202"/>
      <c r="BB11" s="201" t="s">
        <v>36</v>
      </c>
      <c r="BC11" s="202"/>
      <c r="BD11" s="199"/>
      <c r="BE11" s="200"/>
      <c r="BF11" s="102"/>
      <c r="BG11" s="102"/>
    </row>
    <row r="12" spans="1:59" ht="36" customHeight="1">
      <c r="A12" s="108"/>
      <c r="B12" s="108"/>
      <c r="C12" s="82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19"/>
      <c r="AA12" s="21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19"/>
      <c r="AJ12" s="219"/>
      <c r="AK12" s="219"/>
      <c r="AL12" s="21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2" si="2">SUM(I13:J13)</f>
        <v>842</v>
      </c>
      <c r="L13" s="29">
        <v>3998</v>
      </c>
      <c r="M13" s="29">
        <f>18440+5960</f>
        <v>24400</v>
      </c>
      <c r="N13" s="29">
        <f t="shared" ref="N13:N22" si="3">SUM(L13:M13)</f>
        <v>28398</v>
      </c>
      <c r="O13" s="29">
        <f>I13+L13</f>
        <v>4000</v>
      </c>
      <c r="P13" s="29">
        <f>J13+M13</f>
        <v>25240</v>
      </c>
      <c r="Q13" s="29">
        <f t="shared" ref="Q13:Q22" si="4">SUM(O13:P13)</f>
        <v>29240</v>
      </c>
      <c r="R13" s="30">
        <f t="shared" ref="R13:R23" si="5">Q13/F13</f>
        <v>0.69619047619047614</v>
      </c>
      <c r="S13" s="31">
        <f t="shared" ref="S13:S23" si="6">P13/G13</f>
        <v>0.80126984126984124</v>
      </c>
      <c r="T13" s="27">
        <f t="shared" ref="T13:T23" si="7">Q13/D13</f>
        <v>4.8733333333333331</v>
      </c>
      <c r="U13" s="27">
        <f t="shared" ref="U13:U23" si="8">P13/E13</f>
        <v>5.608888888888889</v>
      </c>
      <c r="V13" s="27">
        <f t="shared" ref="V13:V23" si="9">IF(T13&gt;U13,T13,U13)</f>
        <v>5.608888888888889</v>
      </c>
      <c r="W13" s="27"/>
      <c r="Z13" s="109" t="s">
        <v>50</v>
      </c>
      <c r="AA13" s="110">
        <f t="shared" ref="AA13:AJ13" si="10">SUM(AA14:AA18)</f>
        <v>0</v>
      </c>
      <c r="AB13" s="110">
        <f t="shared" si="10"/>
        <v>0</v>
      </c>
      <c r="AC13" s="110">
        <f t="shared" si="10"/>
        <v>0</v>
      </c>
      <c r="AD13" s="110">
        <f t="shared" si="10"/>
        <v>0</v>
      </c>
      <c r="AE13" s="110">
        <f t="shared" si="10"/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4" si="11">IFERROR(AI13/AA13,0)</f>
        <v>0</v>
      </c>
      <c r="AL13" s="112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8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>SUM(AB14:AH14)</f>
        <v>0</v>
      </c>
      <c r="AJ14" s="44">
        <f>AI14-AA14</f>
        <v>0</v>
      </c>
      <c r="AK14" s="115">
        <f t="shared" si="11"/>
        <v>0</v>
      </c>
      <c r="AL14" s="116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8" si="14">+AN14+AP14+AR14+AT14+AV14+AX14+AZ14+BB14</f>
        <v>0</v>
      </c>
      <c r="BE14" s="47">
        <f t="shared" si="14"/>
        <v>0</v>
      </c>
      <c r="BF14" s="102"/>
    </row>
    <row r="15" spans="1:59" ht="18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52</v>
      </c>
      <c r="Z15" s="117" t="s">
        <v>53</v>
      </c>
      <c r="AA15" s="49"/>
      <c r="AB15" s="49"/>
      <c r="AC15" s="49"/>
      <c r="AD15" s="49"/>
      <c r="AE15" s="49"/>
      <c r="AF15" s="49"/>
      <c r="AG15" s="49"/>
      <c r="AH15" s="49"/>
      <c r="AI15" s="49">
        <f>SUM(AB15:AH15)</f>
        <v>0</v>
      </c>
      <c r="AJ15" s="49">
        <f>AI15-AA15</f>
        <v>0</v>
      </c>
      <c r="AK15" s="118">
        <f t="shared" si="11"/>
        <v>0</v>
      </c>
      <c r="AL15" s="119"/>
      <c r="AM15" s="94"/>
      <c r="AN15" s="52"/>
      <c r="AO15" s="53"/>
      <c r="AP15" s="52"/>
      <c r="AQ15" s="53"/>
      <c r="AR15" s="52"/>
      <c r="AS15" s="53"/>
      <c r="AT15" s="52"/>
      <c r="AU15" s="53"/>
      <c r="AV15" s="52"/>
      <c r="AW15" s="53"/>
      <c r="AX15" s="52"/>
      <c r="AY15" s="53"/>
      <c r="AZ15" s="52"/>
      <c r="BA15" s="53"/>
      <c r="BB15" s="52"/>
      <c r="BC15" s="53"/>
      <c r="BD15" s="52">
        <f t="shared" si="14"/>
        <v>0</v>
      </c>
      <c r="BE15" s="53">
        <f t="shared" si="14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44"/>
      <c r="AC16" s="44"/>
      <c r="AD16" s="44"/>
      <c r="AE16" s="44"/>
      <c r="AF16" s="44"/>
      <c r="AG16" s="44"/>
      <c r="AH16" s="44"/>
      <c r="AI16" s="44">
        <f>SUM(AB16:AH16)</f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4"/>
        <v>0</v>
      </c>
      <c r="BE16" s="47">
        <f t="shared" si="14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>SUM(AB17:AH17)</f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4"/>
        <v>0</v>
      </c>
      <c r="BE17" s="53">
        <f t="shared" si="14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62</v>
      </c>
      <c r="AA18" s="44"/>
      <c r="AB18" s="44"/>
      <c r="AC18" s="44"/>
      <c r="AD18" s="44"/>
      <c r="AE18" s="44"/>
      <c r="AF18" s="44"/>
      <c r="AG18" s="44"/>
      <c r="AH18" s="44"/>
      <c r="AI18" s="44">
        <f>SUM(AB18:AH18)</f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4"/>
        <v>0</v>
      </c>
      <c r="BE18" s="47">
        <f t="shared" si="14"/>
        <v>0</v>
      </c>
      <c r="BF18" s="102"/>
    </row>
    <row r="19" spans="1:58" ht="18.75" customHeight="1">
      <c r="A19" s="71" t="s">
        <v>64</v>
      </c>
      <c r="B19" s="71" t="s">
        <v>65</v>
      </c>
      <c r="C19" s="26" t="s">
        <v>66</v>
      </c>
      <c r="D19" s="27">
        <v>9000</v>
      </c>
      <c r="E19" s="27">
        <v>8500</v>
      </c>
      <c r="F19" s="27">
        <f t="shared" ref="F19:G22" si="15">D19*7</f>
        <v>63000</v>
      </c>
      <c r="G19" s="27">
        <f t="shared" si="15"/>
        <v>59500</v>
      </c>
      <c r="H19" s="28"/>
      <c r="I19" s="27">
        <v>0</v>
      </c>
      <c r="J19" s="27">
        <f>601+203</f>
        <v>804</v>
      </c>
      <c r="K19" s="29">
        <f t="shared" si="2"/>
        <v>804</v>
      </c>
      <c r="L19" s="29">
        <v>4280</v>
      </c>
      <c r="M19" s="29">
        <f>25639+16677</f>
        <v>42316</v>
      </c>
      <c r="N19" s="29">
        <f t="shared" si="3"/>
        <v>46596</v>
      </c>
      <c r="O19" s="29">
        <f>I19+L19</f>
        <v>4280</v>
      </c>
      <c r="P19" s="29">
        <f>J19+M19</f>
        <v>43120</v>
      </c>
      <c r="Q19" s="29">
        <f t="shared" si="4"/>
        <v>47400</v>
      </c>
      <c r="R19" s="30">
        <f t="shared" si="5"/>
        <v>0.75238095238095237</v>
      </c>
      <c r="S19" s="31">
        <f t="shared" si="6"/>
        <v>0.7247058823529412</v>
      </c>
      <c r="T19" s="27">
        <f t="shared" si="7"/>
        <v>5.2666666666666666</v>
      </c>
      <c r="U19" s="27">
        <f t="shared" si="8"/>
        <v>5.0729411764705885</v>
      </c>
      <c r="V19" s="27">
        <f t="shared" si="9"/>
        <v>5.2666666666666666</v>
      </c>
      <c r="W19" s="65" t="s">
        <v>67</v>
      </c>
      <c r="Y19" s="66"/>
      <c r="Z19" s="109" t="s">
        <v>68</v>
      </c>
      <c r="AA19" s="110">
        <f t="shared" ref="AA19:AJ19" si="16">SUM(AA20:AA23)</f>
        <v>121601</v>
      </c>
      <c r="AB19" s="110">
        <f t="shared" si="16"/>
        <v>17543</v>
      </c>
      <c r="AC19" s="110">
        <f t="shared" si="16"/>
        <v>17353</v>
      </c>
      <c r="AD19" s="110">
        <f t="shared" si="16"/>
        <v>10061</v>
      </c>
      <c r="AE19" s="110">
        <f t="shared" si="16"/>
        <v>12887</v>
      </c>
      <c r="AF19" s="110">
        <f t="shared" si="16"/>
        <v>15761</v>
      </c>
      <c r="AG19" s="110">
        <f t="shared" si="16"/>
        <v>15116</v>
      </c>
      <c r="AH19" s="110">
        <f t="shared" si="16"/>
        <v>10291</v>
      </c>
      <c r="AI19" s="110">
        <f t="shared" si="16"/>
        <v>99012</v>
      </c>
      <c r="AJ19" s="110">
        <f t="shared" si="16"/>
        <v>-22589</v>
      </c>
      <c r="AK19" s="111">
        <f t="shared" si="11"/>
        <v>0.81423672502693234</v>
      </c>
      <c r="AL19" s="112"/>
      <c r="AM19" s="94"/>
      <c r="AN19" s="36">
        <f t="shared" ref="AN19:BE19" si="17">SUM(AN20:AN23)</f>
        <v>0</v>
      </c>
      <c r="AO19" s="113">
        <f t="shared" si="17"/>
        <v>0</v>
      </c>
      <c r="AP19" s="36">
        <f t="shared" si="17"/>
        <v>0</v>
      </c>
      <c r="AQ19" s="113">
        <f t="shared" si="17"/>
        <v>0</v>
      </c>
      <c r="AR19" s="36">
        <f t="shared" si="17"/>
        <v>61.21052631578948</v>
      </c>
      <c r="AS19" s="113">
        <f t="shared" si="17"/>
        <v>18603</v>
      </c>
      <c r="AT19" s="36">
        <f t="shared" si="17"/>
        <v>11.200000000000001</v>
      </c>
      <c r="AU19" s="113">
        <f t="shared" si="17"/>
        <v>2134</v>
      </c>
      <c r="AV19" s="36">
        <f t="shared" si="17"/>
        <v>0</v>
      </c>
      <c r="AW19" s="113">
        <f t="shared" si="17"/>
        <v>0</v>
      </c>
      <c r="AX19" s="36">
        <f t="shared" si="17"/>
        <v>0</v>
      </c>
      <c r="AY19" s="113">
        <f t="shared" si="17"/>
        <v>0</v>
      </c>
      <c r="AZ19" s="36">
        <f t="shared" si="17"/>
        <v>7</v>
      </c>
      <c r="BA19" s="113">
        <f t="shared" si="17"/>
        <v>1719</v>
      </c>
      <c r="BB19" s="36">
        <f t="shared" si="17"/>
        <v>0</v>
      </c>
      <c r="BC19" s="113">
        <f t="shared" si="17"/>
        <v>0</v>
      </c>
      <c r="BD19" s="36">
        <f t="shared" si="17"/>
        <v>79.410526315789468</v>
      </c>
      <c r="BE19" s="113">
        <f t="shared" si="17"/>
        <v>22456</v>
      </c>
      <c r="BF19" s="102"/>
    </row>
    <row r="20" spans="1:58" ht="63" customHeight="1">
      <c r="C20" s="26"/>
      <c r="D20" s="27"/>
      <c r="E20" s="27"/>
      <c r="F20" s="27"/>
      <c r="G20" s="27"/>
      <c r="H20" s="28"/>
      <c r="I20" s="27"/>
      <c r="J20" s="27"/>
      <c r="K20" s="29"/>
      <c r="L20" s="29"/>
      <c r="M20" s="29"/>
      <c r="N20" s="29"/>
      <c r="O20" s="29"/>
      <c r="P20" s="29"/>
      <c r="Q20" s="29"/>
      <c r="R20" s="30"/>
      <c r="S20" s="31"/>
      <c r="T20" s="27"/>
      <c r="U20" s="27"/>
      <c r="V20" s="27"/>
      <c r="W20" s="65"/>
      <c r="Y20" s="4" t="s">
        <v>65</v>
      </c>
      <c r="Z20" s="114" t="s">
        <v>69</v>
      </c>
      <c r="AA20" s="44">
        <v>27418</v>
      </c>
      <c r="AB20" s="44">
        <v>4050</v>
      </c>
      <c r="AC20" s="44">
        <v>3641</v>
      </c>
      <c r="AD20" s="44">
        <v>0</v>
      </c>
      <c r="AE20" s="44">
        <v>1443</v>
      </c>
      <c r="AF20" s="44">
        <v>3478</v>
      </c>
      <c r="AG20" s="44">
        <v>3977</v>
      </c>
      <c r="AH20" s="44">
        <v>3878</v>
      </c>
      <c r="AI20" s="44">
        <f>SUM(AB20:AH20)</f>
        <v>20467</v>
      </c>
      <c r="AJ20" s="44">
        <f>AI20-AA20</f>
        <v>-6951</v>
      </c>
      <c r="AK20" s="115">
        <f t="shared" si="11"/>
        <v>0.74648041432635492</v>
      </c>
      <c r="AL20" s="140" t="s">
        <v>105</v>
      </c>
      <c r="AM20" s="94"/>
      <c r="AN20" s="46"/>
      <c r="AO20" s="47"/>
      <c r="AP20" s="46"/>
      <c r="AQ20" s="47"/>
      <c r="AR20" s="46">
        <v>28.6</v>
      </c>
      <c r="AS20" s="47">
        <v>7884</v>
      </c>
      <c r="AT20" s="46"/>
      <c r="AU20" s="47"/>
      <c r="AV20" s="46"/>
      <c r="AW20" s="47"/>
      <c r="AX20" s="46"/>
      <c r="AY20" s="47"/>
      <c r="AZ20" s="46"/>
      <c r="BA20" s="47"/>
      <c r="BB20" s="46"/>
      <c r="BC20" s="47"/>
      <c r="BD20" s="46">
        <f t="shared" ref="BD20:BE23" si="18">+AN20+AP20+AR20+AT20+AV20+AX20+AZ20+BB20</f>
        <v>28.6</v>
      </c>
      <c r="BE20" s="47">
        <f t="shared" si="18"/>
        <v>7884</v>
      </c>
      <c r="BF20" s="130"/>
    </row>
    <row r="21" spans="1:58" ht="52.5" customHeight="1">
      <c r="A21" s="131" t="s">
        <v>70</v>
      </c>
      <c r="B21" s="131" t="s">
        <v>71</v>
      </c>
      <c r="C21" s="69" t="s">
        <v>72</v>
      </c>
      <c r="D21" s="70">
        <v>9000</v>
      </c>
      <c r="E21" s="70">
        <v>7000</v>
      </c>
      <c r="F21" s="70">
        <f t="shared" si="15"/>
        <v>63000</v>
      </c>
      <c r="G21" s="70">
        <f t="shared" si="15"/>
        <v>49000</v>
      </c>
      <c r="I21" s="70">
        <v>800</v>
      </c>
      <c r="J21" s="70">
        <f>4458+1254</f>
        <v>5712</v>
      </c>
      <c r="K21" s="72">
        <f t="shared" si="2"/>
        <v>6512</v>
      </c>
      <c r="L21" s="72">
        <v>6280</v>
      </c>
      <c r="M21" s="72">
        <f>24342+12546</f>
        <v>36888</v>
      </c>
      <c r="N21" s="72">
        <f t="shared" si="3"/>
        <v>43168</v>
      </c>
      <c r="O21" s="29">
        <f>I21+L21</f>
        <v>7080</v>
      </c>
      <c r="P21" s="29">
        <f>J21+M21</f>
        <v>42600</v>
      </c>
      <c r="Q21" s="72">
        <f t="shared" si="4"/>
        <v>49680</v>
      </c>
      <c r="R21" s="73">
        <f t="shared" si="5"/>
        <v>0.78857142857142859</v>
      </c>
      <c r="S21" s="74">
        <f t="shared" si="6"/>
        <v>0.8693877551020408</v>
      </c>
      <c r="T21" s="70">
        <f t="shared" si="7"/>
        <v>5.52</v>
      </c>
      <c r="U21" s="70">
        <f t="shared" si="8"/>
        <v>6.0857142857142854</v>
      </c>
      <c r="V21" s="70">
        <f t="shared" si="9"/>
        <v>6.0857142857142854</v>
      </c>
      <c r="W21" s="75" t="s">
        <v>73</v>
      </c>
      <c r="Y21" s="4" t="s">
        <v>74</v>
      </c>
      <c r="Z21" s="117" t="s">
        <v>75</v>
      </c>
      <c r="AA21" s="49">
        <v>26433</v>
      </c>
      <c r="AB21" s="49">
        <v>3570</v>
      </c>
      <c r="AC21" s="49">
        <v>2927</v>
      </c>
      <c r="AD21" s="49">
        <v>0</v>
      </c>
      <c r="AE21" s="49">
        <f>2617-1</f>
        <v>2616</v>
      </c>
      <c r="AF21" s="49">
        <v>4270</v>
      </c>
      <c r="AG21" s="49">
        <v>1872</v>
      </c>
      <c r="AH21" s="49">
        <v>1866</v>
      </c>
      <c r="AI21" s="49">
        <f>SUM(AB21:AH21)</f>
        <v>17121</v>
      </c>
      <c r="AJ21" s="49">
        <f>AI21-AA21</f>
        <v>-9312</v>
      </c>
      <c r="AK21" s="118">
        <f t="shared" si="11"/>
        <v>0.64771308591533305</v>
      </c>
      <c r="AL21" s="142" t="s">
        <v>126</v>
      </c>
      <c r="AM21" s="94"/>
      <c r="AN21" s="52"/>
      <c r="AO21" s="53"/>
      <c r="AP21" s="52"/>
      <c r="AQ21" s="53"/>
      <c r="AR21" s="52">
        <v>19.110526315789475</v>
      </c>
      <c r="AS21" s="53">
        <v>5645</v>
      </c>
      <c r="AT21" s="52">
        <v>11.200000000000001</v>
      </c>
      <c r="AU21" s="53">
        <v>2134</v>
      </c>
      <c r="AV21" s="52"/>
      <c r="AW21" s="53"/>
      <c r="AX21" s="52"/>
      <c r="AY21" s="53"/>
      <c r="AZ21" s="52">
        <v>7</v>
      </c>
      <c r="BA21" s="53">
        <v>1719</v>
      </c>
      <c r="BB21" s="52"/>
      <c r="BC21" s="53"/>
      <c r="BD21" s="52">
        <f t="shared" si="18"/>
        <v>37.310526315789474</v>
      </c>
      <c r="BE21" s="53">
        <f t="shared" si="18"/>
        <v>9498</v>
      </c>
      <c r="BF21" s="102"/>
    </row>
    <row r="22" spans="1:58" ht="18.75" customHeight="1">
      <c r="A22" s="131" t="s">
        <v>76</v>
      </c>
      <c r="B22" s="131" t="s">
        <v>77</v>
      </c>
      <c r="C22" s="69" t="s">
        <v>78</v>
      </c>
      <c r="D22" s="132">
        <v>2600</v>
      </c>
      <c r="E22" s="70">
        <v>2200</v>
      </c>
      <c r="F22" s="70">
        <f t="shared" si="15"/>
        <v>18200</v>
      </c>
      <c r="G22" s="70">
        <f t="shared" si="15"/>
        <v>15400</v>
      </c>
      <c r="I22" s="70">
        <v>5</v>
      </c>
      <c r="J22" s="70">
        <f>43+61</f>
        <v>104</v>
      </c>
      <c r="K22" s="72">
        <f t="shared" si="2"/>
        <v>109</v>
      </c>
      <c r="L22" s="72">
        <v>15</v>
      </c>
      <c r="M22" s="72">
        <f>4417+4959</f>
        <v>9376</v>
      </c>
      <c r="N22" s="72">
        <f t="shared" si="3"/>
        <v>9391</v>
      </c>
      <c r="O22" s="29">
        <f>I22+L22</f>
        <v>20</v>
      </c>
      <c r="P22" s="29">
        <f>J22+M22</f>
        <v>9480</v>
      </c>
      <c r="Q22" s="72">
        <f t="shared" si="4"/>
        <v>9500</v>
      </c>
      <c r="R22" s="73">
        <f t="shared" si="5"/>
        <v>0.52197802197802201</v>
      </c>
      <c r="S22" s="74">
        <f t="shared" si="6"/>
        <v>0.61558441558441557</v>
      </c>
      <c r="T22" s="70">
        <f t="shared" si="7"/>
        <v>3.6538461538461537</v>
      </c>
      <c r="U22" s="70">
        <f t="shared" si="8"/>
        <v>4.3090909090909095</v>
      </c>
      <c r="V22" s="70">
        <f t="shared" si="9"/>
        <v>4.3090909090909095</v>
      </c>
      <c r="W22" s="65"/>
      <c r="Y22" s="4" t="s">
        <v>71</v>
      </c>
      <c r="Z22" s="114" t="s">
        <v>72</v>
      </c>
      <c r="AA22" s="44">
        <v>54049</v>
      </c>
      <c r="AB22" s="44">
        <v>7389</v>
      </c>
      <c r="AC22" s="44">
        <v>8432</v>
      </c>
      <c r="AD22" s="44">
        <v>8278</v>
      </c>
      <c r="AE22" s="44">
        <v>6798</v>
      </c>
      <c r="AF22" s="44">
        <v>7652</v>
      </c>
      <c r="AG22" s="44">
        <v>8107</v>
      </c>
      <c r="AH22" s="44">
        <v>2357</v>
      </c>
      <c r="AI22" s="44">
        <f>SUM(AB22:AH22)</f>
        <v>49013</v>
      </c>
      <c r="AJ22" s="44">
        <f>AI22-AA22</f>
        <v>-5036</v>
      </c>
      <c r="AK22" s="115">
        <f t="shared" si="11"/>
        <v>0.90682528816444341</v>
      </c>
      <c r="AL22" s="133" t="s">
        <v>82</v>
      </c>
      <c r="AM22" s="94"/>
      <c r="AN22" s="46"/>
      <c r="AO22" s="47"/>
      <c r="AP22" s="46"/>
      <c r="AQ22" s="47"/>
      <c r="AR22" s="46">
        <v>13.5</v>
      </c>
      <c r="AS22" s="47">
        <v>5074</v>
      </c>
      <c r="AT22" s="46"/>
      <c r="AU22" s="47"/>
      <c r="AV22" s="46"/>
      <c r="AW22" s="47"/>
      <c r="AX22" s="46"/>
      <c r="AY22" s="47"/>
      <c r="AZ22" s="46"/>
      <c r="BA22" s="47"/>
      <c r="BB22" s="46"/>
      <c r="BC22" s="47"/>
      <c r="BD22" s="46">
        <f t="shared" si="18"/>
        <v>13.5</v>
      </c>
      <c r="BE22" s="47">
        <f t="shared" si="18"/>
        <v>5074</v>
      </c>
      <c r="BF22" s="130"/>
    </row>
    <row r="23" spans="1:58" ht="18.75" customHeight="1">
      <c r="A23" s="108" t="s">
        <v>79</v>
      </c>
      <c r="B23" s="108"/>
      <c r="C23" s="126" t="s">
        <v>79</v>
      </c>
      <c r="D23" s="127" t="e">
        <f>D18+#REF!</f>
        <v>#REF!</v>
      </c>
      <c r="E23" s="127" t="e">
        <f>E18+#REF!</f>
        <v>#REF!</v>
      </c>
      <c r="F23" s="127" t="e">
        <f>F18+#REF!</f>
        <v>#REF!</v>
      </c>
      <c r="G23" s="127" t="e">
        <f>G18+#REF!</f>
        <v>#REF!</v>
      </c>
      <c r="H23" s="108"/>
      <c r="I23" s="127" t="e">
        <f>I18+#REF!</f>
        <v>#REF!</v>
      </c>
      <c r="J23" s="127" t="e">
        <f>J18+#REF!</f>
        <v>#REF!</v>
      </c>
      <c r="K23" s="127" t="e">
        <f>K18+#REF!</f>
        <v>#REF!</v>
      </c>
      <c r="L23" s="127" t="e">
        <f>L18+#REF!</f>
        <v>#REF!</v>
      </c>
      <c r="M23" s="127" t="e">
        <f>M18+#REF!</f>
        <v>#REF!</v>
      </c>
      <c r="N23" s="127" t="e">
        <f>N18+#REF!</f>
        <v>#REF!</v>
      </c>
      <c r="O23" s="127" t="e">
        <f>O18+#REF!</f>
        <v>#REF!</v>
      </c>
      <c r="P23" s="127" t="e">
        <f>P18+#REF!</f>
        <v>#REF!</v>
      </c>
      <c r="Q23" s="127" t="e">
        <f>Q18+#REF!</f>
        <v>#REF!</v>
      </c>
      <c r="R23" s="134" t="e">
        <f t="shared" si="5"/>
        <v>#REF!</v>
      </c>
      <c r="S23" s="134" t="e">
        <f t="shared" si="6"/>
        <v>#REF!</v>
      </c>
      <c r="T23" s="127" t="e">
        <f t="shared" si="7"/>
        <v>#REF!</v>
      </c>
      <c r="U23" s="127" t="e">
        <f t="shared" si="8"/>
        <v>#REF!</v>
      </c>
      <c r="V23" s="127" t="e">
        <f t="shared" si="9"/>
        <v>#REF!</v>
      </c>
      <c r="W23" s="127"/>
      <c r="Y23" s="4" t="s">
        <v>77</v>
      </c>
      <c r="Z23" s="117" t="s">
        <v>78</v>
      </c>
      <c r="AA23" s="49">
        <f>1290+12411</f>
        <v>13701</v>
      </c>
      <c r="AB23" s="49">
        <v>2534</v>
      </c>
      <c r="AC23" s="49">
        <v>2353</v>
      </c>
      <c r="AD23" s="49">
        <v>1783</v>
      </c>
      <c r="AE23" s="49">
        <v>2030</v>
      </c>
      <c r="AF23" s="49">
        <v>361</v>
      </c>
      <c r="AG23" s="49">
        <v>1160</v>
      </c>
      <c r="AH23" s="49">
        <v>2190</v>
      </c>
      <c r="AI23" s="49">
        <f>SUM(AB23:AH23)</f>
        <v>12411</v>
      </c>
      <c r="AJ23" s="49">
        <f>AI23-AA23</f>
        <v>-1290</v>
      </c>
      <c r="AK23" s="118">
        <f t="shared" si="11"/>
        <v>0.90584628859207361</v>
      </c>
      <c r="AL23" s="141"/>
      <c r="AM23" s="94"/>
      <c r="AN23" s="52"/>
      <c r="AO23" s="53"/>
      <c r="AP23" s="52"/>
      <c r="AQ23" s="53"/>
      <c r="AR23" s="52"/>
      <c r="AS23" s="53"/>
      <c r="AT23" s="52"/>
      <c r="AU23" s="53"/>
      <c r="AV23" s="52"/>
      <c r="AW23" s="53"/>
      <c r="AX23" s="52"/>
      <c r="AY23" s="53"/>
      <c r="AZ23" s="52"/>
      <c r="BA23" s="53"/>
      <c r="BB23" s="52"/>
      <c r="BC23" s="53"/>
      <c r="BD23" s="52">
        <f t="shared" si="18"/>
        <v>0</v>
      </c>
      <c r="BE23" s="53">
        <f t="shared" si="18"/>
        <v>0</v>
      </c>
      <c r="BF23" s="102"/>
    </row>
    <row r="24" spans="1:58" ht="18.75" customHeight="1">
      <c r="Z24" s="109" t="s">
        <v>80</v>
      </c>
      <c r="AA24" s="110">
        <f t="shared" ref="AA24:AJ24" si="19">AA13+AA19</f>
        <v>121601</v>
      </c>
      <c r="AB24" s="110">
        <f t="shared" si="19"/>
        <v>17543</v>
      </c>
      <c r="AC24" s="110">
        <f t="shared" si="19"/>
        <v>17353</v>
      </c>
      <c r="AD24" s="110">
        <f t="shared" si="19"/>
        <v>10061</v>
      </c>
      <c r="AE24" s="110">
        <f t="shared" si="19"/>
        <v>12887</v>
      </c>
      <c r="AF24" s="110">
        <f t="shared" si="19"/>
        <v>15761</v>
      </c>
      <c r="AG24" s="110">
        <f t="shared" si="19"/>
        <v>15116</v>
      </c>
      <c r="AH24" s="110">
        <f t="shared" si="19"/>
        <v>10291</v>
      </c>
      <c r="AI24" s="110">
        <f t="shared" si="19"/>
        <v>99012</v>
      </c>
      <c r="AJ24" s="110">
        <f t="shared" si="19"/>
        <v>-22589</v>
      </c>
      <c r="AK24" s="111">
        <f t="shared" si="11"/>
        <v>0.81423672502693234</v>
      </c>
      <c r="AL24" s="112"/>
      <c r="AM24" s="94"/>
      <c r="AN24" s="36">
        <f t="shared" ref="AN24:BE24" si="20">AN13+AN19</f>
        <v>0</v>
      </c>
      <c r="AO24" s="113">
        <f t="shared" si="20"/>
        <v>0</v>
      </c>
      <c r="AP24" s="36">
        <f t="shared" si="20"/>
        <v>0</v>
      </c>
      <c r="AQ24" s="113">
        <f t="shared" si="20"/>
        <v>0</v>
      </c>
      <c r="AR24" s="36">
        <f t="shared" si="20"/>
        <v>61.21052631578948</v>
      </c>
      <c r="AS24" s="113">
        <f t="shared" si="20"/>
        <v>18603</v>
      </c>
      <c r="AT24" s="36">
        <f t="shared" si="20"/>
        <v>11.200000000000001</v>
      </c>
      <c r="AU24" s="113">
        <f t="shared" si="20"/>
        <v>2134</v>
      </c>
      <c r="AV24" s="36">
        <f t="shared" si="20"/>
        <v>0</v>
      </c>
      <c r="AW24" s="113">
        <f t="shared" si="20"/>
        <v>0</v>
      </c>
      <c r="AX24" s="36">
        <f t="shared" si="20"/>
        <v>0</v>
      </c>
      <c r="AY24" s="113">
        <f t="shared" si="20"/>
        <v>0</v>
      </c>
      <c r="AZ24" s="36">
        <f t="shared" si="20"/>
        <v>7</v>
      </c>
      <c r="BA24" s="113">
        <f t="shared" si="20"/>
        <v>1719</v>
      </c>
      <c r="BB24" s="36">
        <f t="shared" si="20"/>
        <v>0</v>
      </c>
      <c r="BC24" s="113">
        <f t="shared" si="20"/>
        <v>0</v>
      </c>
      <c r="BD24" s="36">
        <f t="shared" si="20"/>
        <v>79.410526315789468</v>
      </c>
      <c r="BE24" s="113">
        <f t="shared" si="20"/>
        <v>22456</v>
      </c>
      <c r="BF24" s="102"/>
    </row>
    <row r="25" spans="1:58" ht="18"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135"/>
      <c r="AK25" s="92"/>
      <c r="AL25" s="92"/>
      <c r="AM25" s="94"/>
      <c r="AN25" s="136">
        <f>IFERROR(AN24/$BD$24,0)</f>
        <v>0</v>
      </c>
      <c r="AO25" s="92"/>
      <c r="AP25" s="136">
        <f>IFERROR(AP24/$BD$24,0)</f>
        <v>0</v>
      </c>
      <c r="AQ25" s="92"/>
      <c r="AR25" s="136">
        <f>IFERROR(AR24/$BD$24,0)</f>
        <v>0.77081124072110296</v>
      </c>
      <c r="AS25" s="92"/>
      <c r="AT25" s="136">
        <f>IFERROR(AT24/$BD$24,0)</f>
        <v>0.14103923647932134</v>
      </c>
      <c r="AU25" s="92"/>
      <c r="AV25" s="136">
        <f>IFERROR(AV24/$BD$24,0)</f>
        <v>0</v>
      </c>
      <c r="AW25" s="92"/>
      <c r="AX25" s="136">
        <f>IFERROR(AX24/$BD$24,0)</f>
        <v>0</v>
      </c>
      <c r="AY25" s="92"/>
      <c r="AZ25" s="136">
        <f>IFERROR(AZ24/$BD$24,0)</f>
        <v>8.814952279957583E-2</v>
      </c>
      <c r="BA25" s="92"/>
      <c r="BB25" s="136">
        <f>IFERROR(BB24/$BD$24,0)</f>
        <v>0</v>
      </c>
      <c r="BC25" s="92"/>
      <c r="BD25" s="136"/>
      <c r="BE25" s="92"/>
    </row>
    <row r="26" spans="1:58" ht="18">
      <c r="AM26" s="94"/>
    </row>
    <row r="27" spans="1:58" ht="18">
      <c r="AM27" s="94"/>
    </row>
    <row r="28" spans="1:58" ht="18">
      <c r="AM28" s="94"/>
    </row>
    <row r="29" spans="1:58" ht="15" customHeight="1">
      <c r="AM29" s="94"/>
    </row>
    <row r="30" spans="1:58" ht="15" customHeight="1">
      <c r="S30" s="4"/>
      <c r="T30" s="4"/>
      <c r="U30" s="4"/>
      <c r="V30" s="4"/>
      <c r="W30" s="4"/>
      <c r="AM30" s="94"/>
    </row>
    <row r="31" spans="1:58" ht="18">
      <c r="S31" s="4"/>
      <c r="T31" s="4"/>
      <c r="U31" s="4"/>
      <c r="V31" s="4"/>
      <c r="W31" s="4"/>
      <c r="AM31" s="94"/>
    </row>
    <row r="32" spans="1:58" ht="18">
      <c r="S32" s="4"/>
      <c r="T32" s="4"/>
      <c r="U32" s="4"/>
      <c r="V32" s="4"/>
      <c r="W32" s="4"/>
      <c r="Z32" s="4"/>
      <c r="AM32" s="94"/>
    </row>
    <row r="33" spans="19:39" ht="18">
      <c r="S33" s="4"/>
      <c r="T33" s="4"/>
      <c r="U33" s="4"/>
      <c r="V33" s="4"/>
      <c r="W33" s="4"/>
      <c r="Z33" s="4"/>
      <c r="AM33" s="94"/>
    </row>
    <row r="34" spans="19:39" ht="18">
      <c r="S34" s="4"/>
      <c r="T34" s="4"/>
      <c r="U34" s="4"/>
      <c r="V34" s="4"/>
      <c r="W34" s="4"/>
      <c r="Z34" s="4"/>
      <c r="AM34" s="94"/>
    </row>
    <row r="35" spans="19:39" ht="18">
      <c r="S35" s="4"/>
      <c r="T35" s="4"/>
      <c r="U35" s="4"/>
      <c r="V35" s="4"/>
      <c r="W35" s="4"/>
      <c r="Z35" s="4"/>
      <c r="AM35" s="94"/>
    </row>
    <row r="36" spans="19:39" ht="18">
      <c r="S36" s="4"/>
      <c r="T36" s="4"/>
      <c r="U36" s="4"/>
      <c r="V36" s="4"/>
      <c r="W36" s="4"/>
      <c r="Z36" s="4"/>
      <c r="AM36" s="94"/>
    </row>
    <row r="37" spans="19:39">
      <c r="S37" s="4"/>
      <c r="T37" s="4"/>
      <c r="U37" s="4"/>
      <c r="V37" s="4"/>
      <c r="W37" s="4"/>
      <c r="Z37" s="4"/>
    </row>
    <row r="38" spans="19:39">
      <c r="S38" s="4"/>
      <c r="T38" s="4"/>
      <c r="U38" s="4"/>
      <c r="V38" s="4"/>
      <c r="W38" s="4"/>
      <c r="Z38" s="4"/>
    </row>
    <row r="39" spans="19:39">
      <c r="S39" s="4"/>
      <c r="T39" s="4"/>
      <c r="U39" s="4"/>
      <c r="V39" s="4"/>
      <c r="W39" s="4"/>
      <c r="Z39" s="4"/>
    </row>
    <row r="40" spans="19:39">
      <c r="S40" s="4"/>
      <c r="T40" s="4"/>
      <c r="U40" s="4"/>
      <c r="V40" s="4"/>
      <c r="W40" s="4"/>
      <c r="Z40" s="4"/>
    </row>
    <row r="41" spans="19:39">
      <c r="S41" s="4"/>
      <c r="T41" s="4"/>
      <c r="U41" s="4"/>
      <c r="V41" s="4"/>
      <c r="W41" s="4"/>
      <c r="Z41" s="4"/>
    </row>
    <row r="42" spans="19:39">
      <c r="S42" s="4"/>
      <c r="T42" s="4"/>
      <c r="U42" s="4"/>
      <c r="V42" s="4"/>
      <c r="W42" s="4"/>
      <c r="Z42" s="4"/>
    </row>
    <row r="43" spans="19:39">
      <c r="S43" s="4"/>
      <c r="T43" s="4"/>
      <c r="U43" s="4"/>
      <c r="V43" s="4"/>
      <c r="W43" s="4"/>
      <c r="Z43" s="4"/>
    </row>
    <row r="44" spans="19:39">
      <c r="Z44" s="4"/>
    </row>
    <row r="45" spans="19:39">
      <c r="Z45" s="4"/>
    </row>
  </sheetData>
  <mergeCells count="29">
    <mergeCell ref="AL11:AL12"/>
    <mergeCell ref="Z11:Z12"/>
    <mergeCell ref="AA11:AA12"/>
    <mergeCell ref="AI11:AI12"/>
    <mergeCell ref="AJ11:AJ12"/>
    <mergeCell ref="AK11:AK12"/>
    <mergeCell ref="AN10:AO11"/>
    <mergeCell ref="AP10:AU10"/>
    <mergeCell ref="AV10:AY10"/>
    <mergeCell ref="AZ10:BC10"/>
    <mergeCell ref="AX11:AY11"/>
    <mergeCell ref="AZ11:BA11"/>
    <mergeCell ref="BB11:BC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</mergeCells>
  <hyperlinks>
    <hyperlink ref="Z2" location="'Main Page-Reports Link'!A1" display="return to Main Page-Reports Link"/>
    <hyperlink ref="AL22" location="'GSC_Actual Production'!A1" display="MACHINE- PELLETMILL, CONDITIONER, BOILER"/>
    <hyperlink ref="AL20" location="'DVO1_Actual Production'!A1" display="Due to the ongoing repair of pouring hopper and conveyor housing. Also, frequent changeover to cover up production prioritization, Pelletmill line 3 breakdown due to main shafting conked out"/>
    <hyperlink ref="AL21" location="'DVO2_Actual Production'!A1" display="Repair sheared bucket elevator and repalce drive motor (line 1), Sheared crumbler belt (line 2)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BG63"/>
  <sheetViews>
    <sheetView showGridLines="0" topLeftCell="Z7" zoomScale="70" zoomScaleNormal="70" workbookViewId="0">
      <selection activeCell="AL19" sqref="AL19"/>
    </sheetView>
  </sheetViews>
  <sheetFormatPr defaultColWidth="9.109375" defaultRowHeight="14.4" outlineLevelCol="1"/>
  <cols>
    <col min="1" max="1" width="20.6640625" style="71" hidden="1" customWidth="1"/>
    <col min="2" max="2" width="9.109375" style="71" hidden="1" customWidth="1"/>
    <col min="3" max="3" width="29.44140625" style="71" hidden="1" customWidth="1"/>
    <col min="4" max="4" width="9.109375" style="4" hidden="1" customWidth="1"/>
    <col min="5" max="5" width="10" style="4" hidden="1" customWidth="1"/>
    <col min="6" max="6" width="9.44140625" style="4" hidden="1" customWidth="1"/>
    <col min="7" max="7" width="9" style="4" hidden="1" customWidth="1"/>
    <col min="8" max="8" width="1.33203125" style="71" hidden="1" customWidth="1"/>
    <col min="9" max="9" width="5.88671875" style="4" hidden="1" customWidth="1"/>
    <col min="10" max="10" width="7.88671875" style="4" hidden="1" customWidth="1"/>
    <col min="11" max="11" width="8.33203125" style="91" hidden="1" customWidth="1"/>
    <col min="12" max="12" width="9.33203125" style="91" hidden="1" customWidth="1"/>
    <col min="13" max="13" width="8.44140625" style="92" hidden="1" customWidth="1"/>
    <col min="14" max="14" width="9.44140625" style="92" hidden="1" customWidth="1"/>
    <col min="15" max="15" width="8" style="92" hidden="1" customWidth="1"/>
    <col min="16" max="16" width="9.6640625" style="92" hidden="1" customWidth="1"/>
    <col min="17" max="17" width="9.109375" style="92" hidden="1" customWidth="1"/>
    <col min="18" max="18" width="7.109375" style="92" hidden="1" customWidth="1"/>
    <col min="19" max="19" width="7.44140625" style="71" hidden="1" customWidth="1"/>
    <col min="20" max="20" width="12.33203125" style="71" hidden="1" customWidth="1"/>
    <col min="21" max="21" width="12.109375" style="71" hidden="1" customWidth="1"/>
    <col min="22" max="22" width="11.109375" style="71" hidden="1" customWidth="1"/>
    <col min="23" max="23" width="41.88671875" style="71" hidden="1" customWidth="1"/>
    <col min="24" max="24" width="0" style="71" hidden="1" customWidth="1"/>
    <col min="25" max="25" width="7.44140625" style="4" customWidth="1"/>
    <col min="26" max="26" width="42.88671875" style="71" customWidth="1"/>
    <col min="27" max="27" width="11.88671875" style="71" customWidth="1"/>
    <col min="28" max="28" width="10" style="71" bestFit="1" customWidth="1"/>
    <col min="29" max="32" width="9.44140625" style="71" bestFit="1" customWidth="1"/>
    <col min="33" max="33" width="9.44140625" style="71" customWidth="1"/>
    <col min="34" max="34" width="9.44140625" style="71" bestFit="1" customWidth="1"/>
    <col min="35" max="35" width="11.88671875" style="71" customWidth="1"/>
    <col min="36" max="36" width="36" style="93" bestFit="1" customWidth="1"/>
    <col min="37" max="37" width="11.88671875" style="71" customWidth="1"/>
    <col min="38" max="38" width="112.44140625" style="144" customWidth="1"/>
    <col min="39" max="39" width="5.6640625" style="71" customWidth="1"/>
    <col min="40" max="40" width="7.6640625" style="71" hidden="1" customWidth="1" outlineLevel="1"/>
    <col min="41" max="41" width="9.88671875" style="71" hidden="1" customWidth="1" outlineLevel="1"/>
    <col min="42" max="42" width="7.6640625" style="71" hidden="1" customWidth="1" outlineLevel="1"/>
    <col min="43" max="43" width="9.88671875" style="71" hidden="1" customWidth="1" outlineLevel="1"/>
    <col min="44" max="44" width="7.6640625" style="71" hidden="1" customWidth="1" outlineLevel="1"/>
    <col min="45" max="45" width="9.88671875" style="71" hidden="1" customWidth="1" outlineLevel="1"/>
    <col min="46" max="46" width="7.6640625" style="71" hidden="1" customWidth="1" outlineLevel="1"/>
    <col min="47" max="47" width="9.88671875" style="71" hidden="1" customWidth="1" outlineLevel="1"/>
    <col min="48" max="48" width="7.6640625" style="71" hidden="1" customWidth="1" outlineLevel="1"/>
    <col min="49" max="49" width="9.88671875" style="71" hidden="1" customWidth="1" outlineLevel="1"/>
    <col min="50" max="50" width="7.6640625" style="71" hidden="1" customWidth="1" outlineLevel="1"/>
    <col min="51" max="51" width="9.88671875" style="71" hidden="1" customWidth="1" outlineLevel="1"/>
    <col min="52" max="52" width="7.6640625" style="71" hidden="1" customWidth="1" outlineLevel="1"/>
    <col min="53" max="53" width="9.88671875" style="71" hidden="1" customWidth="1" outlineLevel="1"/>
    <col min="54" max="54" width="7.6640625" style="71" hidden="1" customWidth="1" outlineLevel="1"/>
    <col min="55" max="55" width="9.88671875" style="71" hidden="1" customWidth="1" outlineLevel="1"/>
    <col min="56" max="56" width="9" style="71" hidden="1" customWidth="1" outlineLevel="1"/>
    <col min="57" max="57" width="12.6640625" style="71" hidden="1" customWidth="1" outlineLevel="1"/>
    <col min="58" max="58" width="8.88671875" style="71" customWidth="1" collapsed="1"/>
    <col min="59" max="16384" width="9.10937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0" t="s">
        <v>3</v>
      </c>
      <c r="E8" s="181"/>
      <c r="F8" s="182"/>
      <c r="G8" s="183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4"/>
      <c r="E9" s="185"/>
      <c r="F9" s="186"/>
      <c r="G9" s="187"/>
      <c r="Z9" s="104" t="s">
        <v>6</v>
      </c>
      <c r="AA9" s="94"/>
      <c r="AJ9" s="17"/>
      <c r="AK9" s="94"/>
      <c r="AL9" s="145"/>
      <c r="AM9" s="94"/>
      <c r="AN9" s="188" t="s">
        <v>7</v>
      </c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90"/>
      <c r="BF9" s="102"/>
      <c r="BG9" s="102"/>
    </row>
    <row r="10" spans="1:59" ht="22.5" customHeight="1">
      <c r="C10" s="191" t="s">
        <v>8</v>
      </c>
      <c r="D10" s="192" t="s">
        <v>9</v>
      </c>
      <c r="E10" s="193"/>
      <c r="F10" s="192" t="s">
        <v>10</v>
      </c>
      <c r="G10" s="193"/>
      <c r="I10" s="192" t="s">
        <v>11</v>
      </c>
      <c r="J10" s="194"/>
      <c r="K10" s="193"/>
      <c r="L10" s="192" t="s">
        <v>12</v>
      </c>
      <c r="M10" s="194"/>
      <c r="N10" s="193"/>
      <c r="O10" s="192" t="s">
        <v>13</v>
      </c>
      <c r="P10" s="194"/>
      <c r="Q10" s="195"/>
      <c r="R10" s="192" t="s">
        <v>14</v>
      </c>
      <c r="S10" s="193"/>
      <c r="T10" s="192" t="s">
        <v>15</v>
      </c>
      <c r="U10" s="196"/>
      <c r="V10" s="193"/>
      <c r="W10" s="105" t="s">
        <v>16</v>
      </c>
      <c r="Z10" s="19" t="s">
        <v>141</v>
      </c>
      <c r="AB10" s="205" t="s">
        <v>17</v>
      </c>
      <c r="AC10" s="206"/>
      <c r="AD10" s="206"/>
      <c r="AE10" s="206"/>
      <c r="AF10" s="206"/>
      <c r="AG10" s="206"/>
      <c r="AH10" s="206"/>
      <c r="AI10" s="207"/>
      <c r="AJ10" s="157"/>
      <c r="AM10" s="94"/>
      <c r="AN10" s="208" t="s">
        <v>18</v>
      </c>
      <c r="AO10" s="209"/>
      <c r="AP10" s="212" t="s">
        <v>19</v>
      </c>
      <c r="AQ10" s="213"/>
      <c r="AR10" s="213"/>
      <c r="AS10" s="213"/>
      <c r="AT10" s="213"/>
      <c r="AU10" s="214"/>
      <c r="AV10" s="215" t="s">
        <v>20</v>
      </c>
      <c r="AW10" s="216"/>
      <c r="AX10" s="216"/>
      <c r="AY10" s="217"/>
      <c r="AZ10" s="212" t="s">
        <v>21</v>
      </c>
      <c r="BA10" s="213"/>
      <c r="BB10" s="213"/>
      <c r="BC10" s="214"/>
      <c r="BD10" s="197" t="s">
        <v>22</v>
      </c>
      <c r="BE10" s="198"/>
      <c r="BF10" s="102"/>
      <c r="BG10" s="102"/>
    </row>
    <row r="11" spans="1:59" ht="25.5" customHeight="1">
      <c r="C11" s="191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8" t="s">
        <v>27</v>
      </c>
      <c r="AA11" s="218" t="s">
        <v>28</v>
      </c>
      <c r="AB11" s="22">
        <v>44620</v>
      </c>
      <c r="AC11" s="22">
        <f t="shared" ref="AC11:AH11" si="0">AB11+1</f>
        <v>44621</v>
      </c>
      <c r="AD11" s="22">
        <f t="shared" si="0"/>
        <v>44622</v>
      </c>
      <c r="AE11" s="22">
        <f t="shared" si="0"/>
        <v>44623</v>
      </c>
      <c r="AF11" s="22">
        <f t="shared" si="0"/>
        <v>44624</v>
      </c>
      <c r="AG11" s="22">
        <f t="shared" si="0"/>
        <v>44625</v>
      </c>
      <c r="AH11" s="22">
        <f t="shared" si="0"/>
        <v>44626</v>
      </c>
      <c r="AI11" s="218" t="s">
        <v>13</v>
      </c>
      <c r="AJ11" s="218" t="s">
        <v>135</v>
      </c>
      <c r="AK11" s="218" t="s">
        <v>29</v>
      </c>
      <c r="AL11" s="218" t="s">
        <v>16</v>
      </c>
      <c r="AM11" s="94"/>
      <c r="AN11" s="210"/>
      <c r="AO11" s="211"/>
      <c r="AP11" s="201" t="s">
        <v>30</v>
      </c>
      <c r="AQ11" s="202"/>
      <c r="AR11" s="201" t="s">
        <v>31</v>
      </c>
      <c r="AS11" s="202"/>
      <c r="AT11" s="201" t="s">
        <v>32</v>
      </c>
      <c r="AU11" s="202"/>
      <c r="AV11" s="203" t="s">
        <v>33</v>
      </c>
      <c r="AW11" s="204"/>
      <c r="AX11" s="203" t="s">
        <v>34</v>
      </c>
      <c r="AY11" s="204"/>
      <c r="AZ11" s="201" t="s">
        <v>35</v>
      </c>
      <c r="BA11" s="202"/>
      <c r="BB11" s="201" t="s">
        <v>36</v>
      </c>
      <c r="BC11" s="202"/>
      <c r="BD11" s="199"/>
      <c r="BE11" s="200"/>
      <c r="BF11" s="102"/>
      <c r="BG11" s="102"/>
    </row>
    <row r="12" spans="1:59" ht="36" customHeight="1">
      <c r="A12" s="108"/>
      <c r="B12" s="108"/>
      <c r="C12" s="170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19"/>
      <c r="AA12" s="21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19"/>
      <c r="AJ12" s="219"/>
      <c r="AK12" s="219"/>
      <c r="AL12" s="21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69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 t="s">
        <v>137</v>
      </c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73.2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66000</v>
      </c>
      <c r="AB19" s="49">
        <v>0</v>
      </c>
      <c r="AC19" s="49">
        <v>11795</v>
      </c>
      <c r="AD19" s="49">
        <v>11175</v>
      </c>
      <c r="AE19" s="49">
        <v>10829</v>
      </c>
      <c r="AF19" s="49">
        <v>10292</v>
      </c>
      <c r="AG19" s="49">
        <v>12714</v>
      </c>
      <c r="AH19" s="49">
        <v>9004</v>
      </c>
      <c r="AI19" s="49">
        <f t="shared" si="14"/>
        <v>65809</v>
      </c>
      <c r="AJ19" s="49">
        <f>+AI19-AA19</f>
        <v>-191</v>
      </c>
      <c r="AK19" s="118">
        <f t="shared" si="11"/>
        <v>0.99710606060606055</v>
      </c>
      <c r="AL19" s="172" t="s">
        <v>142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6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6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6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6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">
      <c r="S36" s="4"/>
      <c r="T36" s="4"/>
      <c r="U36" s="4"/>
      <c r="V36" s="4"/>
      <c r="W36" s="4"/>
      <c r="AJ36" s="153"/>
      <c r="AK36" s="151"/>
      <c r="AM36" s="94"/>
    </row>
    <row r="37" spans="19:39" ht="18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  <mergeCell ref="AP11:AQ11"/>
    <mergeCell ref="AR11:AS11"/>
    <mergeCell ref="AT11:AU11"/>
    <mergeCell ref="AV11:AW11"/>
    <mergeCell ref="AX11:AY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AB10:AI10"/>
    <mergeCell ref="AN10:AO11"/>
    <mergeCell ref="AP10:AU10"/>
    <mergeCell ref="AV10:AY10"/>
    <mergeCell ref="AZ10:BC10"/>
    <mergeCell ref="BD10:BE11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BG58"/>
  <sheetViews>
    <sheetView showGridLines="0" topLeftCell="Z7" zoomScale="85" zoomScaleNormal="85" workbookViewId="0">
      <pane xSplit="1" ySplit="15" topLeftCell="AA22" activePane="bottomRight" state="frozen"/>
      <selection activeCell="Z7" sqref="Z7"/>
      <selection pane="topRight" activeCell="AA7" sqref="AA7"/>
      <selection pane="bottomLeft" activeCell="Z22" sqref="Z22"/>
      <selection pane="bottomRight"/>
    </sheetView>
  </sheetViews>
  <sheetFormatPr defaultRowHeight="14.4" outlineLevelCol="1"/>
  <cols>
    <col min="1" max="1" width="20.6640625" hidden="1" customWidth="1"/>
    <col min="2" max="2" width="9.109375" hidden="1" customWidth="1"/>
    <col min="3" max="3" width="29.44140625" hidden="1" customWidth="1"/>
    <col min="4" max="4" width="9.109375" style="1" hidden="1" customWidth="1"/>
    <col min="5" max="5" width="10" style="1" hidden="1" customWidth="1"/>
    <col min="6" max="6" width="9.44140625" style="1" hidden="1" customWidth="1"/>
    <col min="7" max="7" width="9" style="1" hidden="1" customWidth="1"/>
    <col min="8" max="8" width="1.33203125" hidden="1" customWidth="1"/>
    <col min="9" max="9" width="5.88671875" style="1" hidden="1" customWidth="1"/>
    <col min="10" max="10" width="7.88671875" style="1" hidden="1" customWidth="1"/>
    <col min="11" max="11" width="8.33203125" style="2" hidden="1" customWidth="1"/>
    <col min="12" max="12" width="9.33203125" style="2" hidden="1" customWidth="1"/>
    <col min="13" max="13" width="8.44140625" style="3" hidden="1" customWidth="1"/>
    <col min="14" max="14" width="9.44140625" style="3" hidden="1" customWidth="1"/>
    <col min="15" max="15" width="8" style="3" hidden="1" customWidth="1"/>
    <col min="16" max="16" width="9.6640625" style="3" hidden="1" customWidth="1"/>
    <col min="17" max="17" width="9.109375" style="3" hidden="1" customWidth="1"/>
    <col min="18" max="18" width="7.109375" style="3" hidden="1" customWidth="1"/>
    <col min="19" max="19" width="7.44140625" hidden="1" customWidth="1"/>
    <col min="20" max="20" width="12.33203125" hidden="1" customWidth="1"/>
    <col min="21" max="21" width="12.109375" hidden="1" customWidth="1"/>
    <col min="22" max="22" width="11.109375" hidden="1" customWidth="1"/>
    <col min="23" max="23" width="41.88671875" hidden="1" customWidth="1"/>
    <col min="24" max="24" width="0" hidden="1" customWidth="1"/>
    <col min="25" max="25" width="7.44140625" style="4" customWidth="1"/>
    <col min="26" max="26" width="42.88671875" customWidth="1"/>
    <col min="27" max="27" width="11.88671875" customWidth="1"/>
    <col min="28" max="34" width="9.44140625" bestFit="1" customWidth="1"/>
    <col min="35" max="35" width="11.88671875" customWidth="1"/>
    <col min="36" max="36" width="11.88671875" style="5" customWidth="1"/>
    <col min="37" max="37" width="11.88671875" customWidth="1"/>
    <col min="38" max="38" width="91.44140625" style="84" bestFit="1" customWidth="1"/>
    <col min="39" max="39" width="0.88671875" customWidth="1"/>
    <col min="40" max="40" width="7.6640625" customWidth="1" outlineLevel="1"/>
    <col min="41" max="41" width="9.88671875" customWidth="1" outlineLevel="1"/>
    <col min="42" max="42" width="7.6640625" customWidth="1" outlineLevel="1"/>
    <col min="43" max="43" width="9.88671875" customWidth="1" outlineLevel="1"/>
    <col min="44" max="44" width="7.6640625" customWidth="1" outlineLevel="1"/>
    <col min="45" max="45" width="9.88671875" customWidth="1" outlineLevel="1"/>
    <col min="46" max="46" width="7.6640625" customWidth="1" outlineLevel="1"/>
    <col min="47" max="47" width="9.88671875" customWidth="1" outlineLevel="1"/>
    <col min="48" max="48" width="7.6640625" customWidth="1" outlineLevel="1"/>
    <col min="49" max="49" width="9.88671875" customWidth="1" outlineLevel="1"/>
    <col min="50" max="50" width="7.6640625" customWidth="1" outlineLevel="1"/>
    <col min="51" max="51" width="9.88671875" customWidth="1" outlineLevel="1"/>
    <col min="52" max="52" width="7.6640625" customWidth="1" outlineLevel="1"/>
    <col min="53" max="53" width="9.88671875" customWidth="1" outlineLevel="1"/>
    <col min="54" max="54" width="7.6640625" customWidth="1" outlineLevel="1"/>
    <col min="55" max="55" width="9.88671875" customWidth="1" outlineLevel="1"/>
    <col min="56" max="56" width="9" customWidth="1" outlineLevel="1"/>
    <col min="57" max="57" width="11" customWidth="1" outlineLevel="1"/>
    <col min="58" max="58" width="8.88671875" customWidth="1"/>
  </cols>
  <sheetData>
    <row r="1" spans="1:59" ht="15" hidden="1" customHeight="1">
      <c r="AA1" s="1"/>
      <c r="AB1" s="1"/>
      <c r="AM1" s="6"/>
    </row>
    <row r="2" spans="1:59" ht="26.25" hidden="1" customHeight="1">
      <c r="Z2" s="7" t="s">
        <v>0</v>
      </c>
      <c r="AA2" s="1"/>
      <c r="AB2" s="1"/>
      <c r="AC2" s="8"/>
      <c r="AD2" s="8"/>
      <c r="AE2" s="8"/>
      <c r="AF2" s="8"/>
      <c r="AG2" s="8"/>
      <c r="AH2" s="8"/>
      <c r="AM2" s="6"/>
    </row>
    <row r="3" spans="1:59" ht="15" hidden="1" customHeight="1">
      <c r="AC3" s="8"/>
      <c r="AD3" s="8"/>
      <c r="AE3" s="8"/>
      <c r="AF3" s="8"/>
      <c r="AG3" s="8"/>
      <c r="AH3" s="8"/>
      <c r="AM3" s="6"/>
    </row>
    <row r="4" spans="1:59" ht="18.75" hidden="1" customHeight="1">
      <c r="AA4" s="9" t="s">
        <v>1</v>
      </c>
      <c r="AC4" s="8"/>
      <c r="AD4" s="8"/>
      <c r="AE4" s="8"/>
      <c r="AF4" s="8"/>
      <c r="AG4" s="8"/>
      <c r="AH4" s="8"/>
      <c r="AM4" s="6"/>
    </row>
    <row r="5" spans="1:59" ht="15" hidden="1" customHeight="1">
      <c r="AC5" s="8"/>
      <c r="AD5" s="8"/>
      <c r="AE5" s="8"/>
      <c r="AF5" s="8"/>
      <c r="AG5" s="8"/>
      <c r="AH5" s="8"/>
      <c r="AM5" s="6"/>
    </row>
    <row r="6" spans="1:59" ht="15" hidden="1" customHeight="1">
      <c r="AC6" s="8"/>
      <c r="AD6" s="8"/>
      <c r="AE6" s="8"/>
      <c r="AF6" s="8"/>
      <c r="AG6" s="8"/>
      <c r="AH6" s="8"/>
      <c r="AM6" s="6"/>
    </row>
    <row r="7" spans="1:59" ht="15" customHeight="1">
      <c r="AC7" s="8"/>
      <c r="AD7" s="8"/>
      <c r="AE7" s="8"/>
      <c r="AF7" s="8"/>
      <c r="AG7" s="8"/>
      <c r="AH7" s="8"/>
      <c r="AM7" s="6"/>
    </row>
    <row r="8" spans="1:59" ht="21" customHeight="1">
      <c r="C8" s="10" t="s">
        <v>2</v>
      </c>
      <c r="D8" s="180" t="s">
        <v>3</v>
      </c>
      <c r="E8" s="181"/>
      <c r="F8" s="182"/>
      <c r="G8" s="183"/>
      <c r="Z8" s="11" t="s">
        <v>4</v>
      </c>
      <c r="AA8" s="12"/>
      <c r="AB8" s="12"/>
      <c r="AC8" s="6"/>
      <c r="AD8" s="6"/>
      <c r="AE8" s="6"/>
      <c r="AF8" s="6"/>
      <c r="AG8" s="6"/>
      <c r="AH8" s="6"/>
      <c r="AI8" s="6"/>
      <c r="AJ8" s="13"/>
      <c r="AK8" s="6"/>
      <c r="AL8" s="85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14"/>
      <c r="BG8" s="14"/>
    </row>
    <row r="9" spans="1:59" ht="21" customHeight="1">
      <c r="C9" s="15" t="s">
        <v>5</v>
      </c>
      <c r="D9" s="184"/>
      <c r="E9" s="185"/>
      <c r="F9" s="186"/>
      <c r="G9" s="187"/>
      <c r="Z9" s="16" t="s">
        <v>6</v>
      </c>
      <c r="AA9" s="6"/>
      <c r="AJ9" s="17"/>
      <c r="AK9" s="6"/>
      <c r="AL9" s="85"/>
      <c r="AM9" s="6"/>
      <c r="AN9" s="188" t="s">
        <v>7</v>
      </c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90"/>
      <c r="BF9" s="14"/>
      <c r="BG9" s="14"/>
    </row>
    <row r="10" spans="1:59" ht="22.5" customHeight="1">
      <c r="C10" s="191" t="s">
        <v>8</v>
      </c>
      <c r="D10" s="192" t="s">
        <v>9</v>
      </c>
      <c r="E10" s="193"/>
      <c r="F10" s="192" t="s">
        <v>10</v>
      </c>
      <c r="G10" s="193"/>
      <c r="I10" s="220" t="s">
        <v>11</v>
      </c>
      <c r="J10" s="221"/>
      <c r="K10" s="222"/>
      <c r="L10" s="192" t="s">
        <v>12</v>
      </c>
      <c r="M10" s="194"/>
      <c r="N10" s="193"/>
      <c r="O10" s="192" t="s">
        <v>13</v>
      </c>
      <c r="P10" s="194"/>
      <c r="Q10" s="223"/>
      <c r="R10" s="192" t="s">
        <v>14</v>
      </c>
      <c r="S10" s="193"/>
      <c r="T10" s="220" t="s">
        <v>15</v>
      </c>
      <c r="U10" s="224"/>
      <c r="V10" s="222"/>
      <c r="W10" s="18" t="s">
        <v>16</v>
      </c>
      <c r="Z10" s="19" t="s">
        <v>104</v>
      </c>
      <c r="AB10" s="205" t="s">
        <v>17</v>
      </c>
      <c r="AC10" s="206"/>
      <c r="AD10" s="206"/>
      <c r="AE10" s="206"/>
      <c r="AF10" s="206"/>
      <c r="AG10" s="206"/>
      <c r="AH10" s="206"/>
      <c r="AI10" s="207"/>
      <c r="AM10" s="6"/>
      <c r="AN10" s="208" t="s">
        <v>18</v>
      </c>
      <c r="AO10" s="209"/>
      <c r="AP10" s="212" t="s">
        <v>19</v>
      </c>
      <c r="AQ10" s="213"/>
      <c r="AR10" s="213"/>
      <c r="AS10" s="213"/>
      <c r="AT10" s="213"/>
      <c r="AU10" s="214"/>
      <c r="AV10" s="215" t="s">
        <v>20</v>
      </c>
      <c r="AW10" s="216"/>
      <c r="AX10" s="216"/>
      <c r="AY10" s="217"/>
      <c r="AZ10" s="212" t="s">
        <v>21</v>
      </c>
      <c r="BA10" s="213"/>
      <c r="BB10" s="213"/>
      <c r="BC10" s="214"/>
      <c r="BD10" s="197" t="s">
        <v>22</v>
      </c>
      <c r="BE10" s="198"/>
      <c r="BF10" s="14"/>
      <c r="BG10" s="14"/>
    </row>
    <row r="11" spans="1:59" ht="25.5" customHeight="1">
      <c r="C11" s="191"/>
      <c r="D11" s="20" t="s">
        <v>23</v>
      </c>
      <c r="E11" s="20" t="s">
        <v>24</v>
      </c>
      <c r="F11" s="20" t="s">
        <v>23</v>
      </c>
      <c r="G11" s="20" t="s">
        <v>24</v>
      </c>
      <c r="I11" s="20" t="s">
        <v>25</v>
      </c>
      <c r="J11" s="20" t="s">
        <v>26</v>
      </c>
      <c r="K11" s="20" t="s">
        <v>13</v>
      </c>
      <c r="L11" s="20" t="s">
        <v>25</v>
      </c>
      <c r="M11" s="20" t="s">
        <v>26</v>
      </c>
      <c r="N11" s="20" t="s">
        <v>13</v>
      </c>
      <c r="O11" s="20" t="s">
        <v>25</v>
      </c>
      <c r="P11" s="20" t="s">
        <v>26</v>
      </c>
      <c r="Q11" s="20" t="s">
        <v>13</v>
      </c>
      <c r="R11" s="20" t="s">
        <v>23</v>
      </c>
      <c r="S11" s="20" t="s">
        <v>24</v>
      </c>
      <c r="T11" s="20" t="s">
        <v>23</v>
      </c>
      <c r="U11" s="20" t="s">
        <v>24</v>
      </c>
      <c r="V11" s="21"/>
      <c r="W11" s="21"/>
      <c r="Z11" s="218" t="s">
        <v>27</v>
      </c>
      <c r="AA11" s="218" t="s">
        <v>28</v>
      </c>
      <c r="AB11" s="22">
        <v>42275</v>
      </c>
      <c r="AC11" s="22">
        <f t="shared" ref="AC11:AH11" si="0">AB11+1</f>
        <v>42276</v>
      </c>
      <c r="AD11" s="22">
        <f t="shared" si="0"/>
        <v>42277</v>
      </c>
      <c r="AE11" s="22">
        <f t="shared" si="0"/>
        <v>42278</v>
      </c>
      <c r="AF11" s="22">
        <f t="shared" si="0"/>
        <v>42279</v>
      </c>
      <c r="AG11" s="22">
        <f t="shared" si="0"/>
        <v>42280</v>
      </c>
      <c r="AH11" s="22">
        <f t="shared" si="0"/>
        <v>42281</v>
      </c>
      <c r="AI11" s="218" t="s">
        <v>13</v>
      </c>
      <c r="AJ11" s="218" t="s">
        <v>11</v>
      </c>
      <c r="AK11" s="218" t="s">
        <v>29</v>
      </c>
      <c r="AL11" s="218" t="s">
        <v>16</v>
      </c>
      <c r="AM11" s="6"/>
      <c r="AN11" s="210"/>
      <c r="AO11" s="211"/>
      <c r="AP11" s="201" t="s">
        <v>30</v>
      </c>
      <c r="AQ11" s="202"/>
      <c r="AR11" s="201" t="s">
        <v>31</v>
      </c>
      <c r="AS11" s="202"/>
      <c r="AT11" s="201" t="s">
        <v>32</v>
      </c>
      <c r="AU11" s="202"/>
      <c r="AV11" s="203" t="s">
        <v>33</v>
      </c>
      <c r="AW11" s="204"/>
      <c r="AX11" s="203" t="s">
        <v>34</v>
      </c>
      <c r="AY11" s="204"/>
      <c r="AZ11" s="201" t="s">
        <v>35</v>
      </c>
      <c r="BA11" s="202"/>
      <c r="BB11" s="201" t="s">
        <v>36</v>
      </c>
      <c r="BC11" s="202"/>
      <c r="BD11" s="199"/>
      <c r="BE11" s="200"/>
      <c r="BF11" s="14"/>
      <c r="BG11" s="14"/>
    </row>
    <row r="12" spans="1:59" ht="36" customHeight="1">
      <c r="A12" s="23"/>
      <c r="B12" s="23"/>
      <c r="C12" s="83"/>
      <c r="D12" s="20"/>
      <c r="E12" s="20"/>
      <c r="F12" s="20"/>
      <c r="G12" s="20"/>
      <c r="H12" s="23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10"/>
      <c r="W12" s="10"/>
      <c r="Z12" s="219"/>
      <c r="AA12" s="21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19"/>
      <c r="AJ12" s="219"/>
      <c r="AK12" s="219"/>
      <c r="AL12" s="219"/>
      <c r="AM12" s="6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4"/>
      <c r="BG12" s="14"/>
    </row>
    <row r="13" spans="1:59" ht="18.75" hidden="1" customHeight="1">
      <c r="A13" t="s">
        <v>47</v>
      </c>
      <c r="B13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2" si="2">SUM(I13:J13)</f>
        <v>842</v>
      </c>
      <c r="L13" s="29">
        <v>3998</v>
      </c>
      <c r="M13" s="29">
        <f>18440+5960</f>
        <v>24400</v>
      </c>
      <c r="N13" s="29">
        <f t="shared" ref="N13:N22" si="3">SUM(L13:M13)</f>
        <v>28398</v>
      </c>
      <c r="O13" s="29">
        <f>I13+L13</f>
        <v>4000</v>
      </c>
      <c r="P13" s="29">
        <f>J13+M13</f>
        <v>25240</v>
      </c>
      <c r="Q13" s="29">
        <f t="shared" ref="Q13:Q22" si="4">SUM(O13:P13)</f>
        <v>29240</v>
      </c>
      <c r="R13" s="30">
        <f t="shared" ref="R13:R23" si="5">Q13/F13</f>
        <v>0.69619047619047614</v>
      </c>
      <c r="S13" s="31">
        <f t="shared" ref="S13:S23" si="6">P13/G13</f>
        <v>0.80126984126984124</v>
      </c>
      <c r="T13" s="27">
        <f t="shared" ref="T13:T23" si="7">Q13/D13</f>
        <v>4.8733333333333331</v>
      </c>
      <c r="U13" s="27">
        <f t="shared" ref="U13:U23" si="8">P13/E13</f>
        <v>5.608888888888889</v>
      </c>
      <c r="V13" s="27">
        <f t="shared" ref="V13:V23" si="9">IF(T13&gt;U13,T13,U13)</f>
        <v>5.608888888888889</v>
      </c>
      <c r="W13" s="27"/>
      <c r="Z13" s="32" t="s">
        <v>50</v>
      </c>
      <c r="AA13" s="33">
        <f t="shared" ref="AA13:AJ13" si="10">SUM(AA14:AA18)</f>
        <v>0</v>
      </c>
      <c r="AB13" s="33">
        <f t="shared" si="10"/>
        <v>0</v>
      </c>
      <c r="AC13" s="33">
        <f t="shared" si="10"/>
        <v>0</v>
      </c>
      <c r="AD13" s="33">
        <f t="shared" si="10"/>
        <v>0</v>
      </c>
      <c r="AE13" s="33">
        <f t="shared" si="10"/>
        <v>0</v>
      </c>
      <c r="AF13" s="33">
        <f t="shared" si="10"/>
        <v>0</v>
      </c>
      <c r="AG13" s="33">
        <f t="shared" si="10"/>
        <v>0</v>
      </c>
      <c r="AH13" s="33">
        <f t="shared" si="10"/>
        <v>0</v>
      </c>
      <c r="AI13" s="33">
        <f t="shared" si="10"/>
        <v>0</v>
      </c>
      <c r="AJ13" s="33">
        <f t="shared" si="10"/>
        <v>0</v>
      </c>
      <c r="AK13" s="34">
        <f t="shared" ref="AK13:AK24" si="11">IFERROR(AI13/AA13,0)</f>
        <v>0</v>
      </c>
      <c r="AL13" s="86"/>
      <c r="AM13" s="6"/>
      <c r="AN13" s="36">
        <f t="shared" ref="AN13:BE13" si="12">SUM(AN14:AN18)</f>
        <v>0</v>
      </c>
      <c r="AO13" s="37">
        <f t="shared" si="12"/>
        <v>0</v>
      </c>
      <c r="AP13" s="36">
        <f t="shared" si="12"/>
        <v>0</v>
      </c>
      <c r="AQ13" s="37">
        <f t="shared" si="12"/>
        <v>0</v>
      </c>
      <c r="AR13" s="36">
        <f t="shared" si="12"/>
        <v>0</v>
      </c>
      <c r="AS13" s="37">
        <f t="shared" si="12"/>
        <v>0</v>
      </c>
      <c r="AT13" s="36">
        <f t="shared" si="12"/>
        <v>0</v>
      </c>
      <c r="AU13" s="37">
        <f t="shared" si="12"/>
        <v>0</v>
      </c>
      <c r="AV13" s="36">
        <f t="shared" si="12"/>
        <v>0</v>
      </c>
      <c r="AW13" s="37">
        <f t="shared" si="12"/>
        <v>0</v>
      </c>
      <c r="AX13" s="36">
        <f t="shared" si="12"/>
        <v>0</v>
      </c>
      <c r="AY13" s="37">
        <f t="shared" si="12"/>
        <v>0</v>
      </c>
      <c r="AZ13" s="36">
        <f t="shared" si="12"/>
        <v>0</v>
      </c>
      <c r="BA13" s="37">
        <f t="shared" si="12"/>
        <v>0</v>
      </c>
      <c r="BB13" s="36">
        <f t="shared" si="12"/>
        <v>0</v>
      </c>
      <c r="BC13" s="37">
        <f t="shared" si="12"/>
        <v>0</v>
      </c>
      <c r="BD13" s="36">
        <f t="shared" si="12"/>
        <v>0</v>
      </c>
      <c r="BE13" s="37">
        <f t="shared" si="12"/>
        <v>0</v>
      </c>
      <c r="BF13" s="14"/>
    </row>
    <row r="14" spans="1:59" ht="18.75" hidden="1" customHeight="1">
      <c r="A14" t="s">
        <v>51</v>
      </c>
      <c r="B14" t="s">
        <v>52</v>
      </c>
      <c r="C14" s="38" t="s">
        <v>53</v>
      </c>
      <c r="D14" s="39">
        <v>3000</v>
      </c>
      <c r="E14" s="39">
        <v>2900</v>
      </c>
      <c r="F14" s="39">
        <f t="shared" si="1"/>
        <v>21000</v>
      </c>
      <c r="G14" s="39">
        <f t="shared" si="1"/>
        <v>20300</v>
      </c>
      <c r="I14" s="39">
        <v>989</v>
      </c>
      <c r="J14" s="39">
        <f>2336+1638</f>
        <v>3974</v>
      </c>
      <c r="K14" s="40">
        <f t="shared" si="2"/>
        <v>4963</v>
      </c>
      <c r="L14" s="40">
        <v>-629</v>
      </c>
      <c r="M14" s="40">
        <f>5484+7702</f>
        <v>13186</v>
      </c>
      <c r="N14" s="40">
        <f t="shared" si="3"/>
        <v>12557</v>
      </c>
      <c r="O14" s="29">
        <f>I14+L14</f>
        <v>360</v>
      </c>
      <c r="P14" s="29">
        <f t="shared" ref="O14:P18" si="13">J14+M14</f>
        <v>17160</v>
      </c>
      <c r="Q14" s="40">
        <f t="shared" si="4"/>
        <v>17520</v>
      </c>
      <c r="R14" s="41">
        <f t="shared" si="5"/>
        <v>0.8342857142857143</v>
      </c>
      <c r="S14" s="42">
        <f t="shared" si="6"/>
        <v>0.84532019704433492</v>
      </c>
      <c r="T14" s="39">
        <f t="shared" si="7"/>
        <v>5.84</v>
      </c>
      <c r="U14" s="39">
        <f t="shared" si="8"/>
        <v>5.9172413793103447</v>
      </c>
      <c r="V14" s="39">
        <f t="shared" si="9"/>
        <v>5.9172413793103447</v>
      </c>
      <c r="W14" s="39"/>
      <c r="Y14" s="4" t="s">
        <v>48</v>
      </c>
      <c r="Z14" s="43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>SUM(AB14:AH14)</f>
        <v>0</v>
      </c>
      <c r="AJ14" s="44">
        <f>AI14-AA14</f>
        <v>0</v>
      </c>
      <c r="AK14" s="45">
        <f t="shared" si="11"/>
        <v>0</v>
      </c>
      <c r="AL14" s="87"/>
      <c r="AM14" s="6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8" si="14">+AN14+AP14+AR14+AT14+AV14+AX14+AZ14+BB14</f>
        <v>0</v>
      </c>
      <c r="BE14" s="47">
        <f t="shared" si="14"/>
        <v>0</v>
      </c>
      <c r="BF14" s="14"/>
    </row>
    <row r="15" spans="1:59" ht="18.75" hidden="1" customHeight="1">
      <c r="A15" t="s">
        <v>54</v>
      </c>
      <c r="B15" t="s">
        <v>55</v>
      </c>
      <c r="C15" s="38" t="s">
        <v>53</v>
      </c>
      <c r="D15" s="39">
        <v>3001</v>
      </c>
      <c r="E15" s="39">
        <v>2901</v>
      </c>
      <c r="F15" s="39">
        <f t="shared" si="1"/>
        <v>21007</v>
      </c>
      <c r="G15" s="39">
        <f t="shared" si="1"/>
        <v>20307</v>
      </c>
      <c r="I15" s="39">
        <v>990</v>
      </c>
      <c r="J15" s="39">
        <f>2336+1638</f>
        <v>3974</v>
      </c>
      <c r="K15" s="40">
        <f>SUM(I15:J15)</f>
        <v>4964</v>
      </c>
      <c r="L15" s="40">
        <v>-628</v>
      </c>
      <c r="M15" s="40">
        <f>5484+7702</f>
        <v>13186</v>
      </c>
      <c r="N15" s="40">
        <f t="shared" si="3"/>
        <v>12558</v>
      </c>
      <c r="O15" s="29">
        <f>I15+L15</f>
        <v>362</v>
      </c>
      <c r="P15" s="29">
        <f t="shared" si="13"/>
        <v>17160</v>
      </c>
      <c r="Q15" s="40">
        <f t="shared" si="4"/>
        <v>17522</v>
      </c>
      <c r="R15" s="41">
        <f t="shared" si="5"/>
        <v>0.83410291807492742</v>
      </c>
      <c r="S15" s="42">
        <f t="shared" si="6"/>
        <v>0.8450288078002659</v>
      </c>
      <c r="T15" s="39">
        <f t="shared" si="7"/>
        <v>5.8387204265244916</v>
      </c>
      <c r="U15" s="39">
        <f t="shared" si="8"/>
        <v>5.9152016546018613</v>
      </c>
      <c r="V15" s="39">
        <f t="shared" si="9"/>
        <v>5.9152016546018613</v>
      </c>
      <c r="W15" s="39"/>
      <c r="Y15" s="4" t="s">
        <v>52</v>
      </c>
      <c r="Z15" s="48" t="s">
        <v>53</v>
      </c>
      <c r="AA15" s="49"/>
      <c r="AB15" s="49"/>
      <c r="AC15" s="49"/>
      <c r="AD15" s="49"/>
      <c r="AE15" s="49"/>
      <c r="AF15" s="49"/>
      <c r="AG15" s="49"/>
      <c r="AH15" s="49"/>
      <c r="AI15" s="49">
        <f>SUM(AB15:AH15)</f>
        <v>0</v>
      </c>
      <c r="AJ15" s="49">
        <f>AI15-AA15</f>
        <v>0</v>
      </c>
      <c r="AK15" s="50">
        <f t="shared" si="11"/>
        <v>0</v>
      </c>
      <c r="AL15" s="88"/>
      <c r="AM15" s="6"/>
      <c r="AN15" s="52"/>
      <c r="AO15" s="53"/>
      <c r="AP15" s="52"/>
      <c r="AQ15" s="53"/>
      <c r="AR15" s="52"/>
      <c r="AS15" s="53"/>
      <c r="AT15" s="52"/>
      <c r="AU15" s="53"/>
      <c r="AV15" s="52"/>
      <c r="AW15" s="53"/>
      <c r="AX15" s="52"/>
      <c r="AY15" s="53"/>
      <c r="AZ15" s="52"/>
      <c r="BA15" s="53"/>
      <c r="BB15" s="52"/>
      <c r="BC15" s="53"/>
      <c r="BD15" s="52">
        <f t="shared" si="14"/>
        <v>0</v>
      </c>
      <c r="BE15" s="53">
        <f t="shared" si="14"/>
        <v>0</v>
      </c>
      <c r="BF15" s="14"/>
    </row>
    <row r="16" spans="1:59" ht="18.75" hidden="1" customHeight="1">
      <c r="A16" s="3" t="s">
        <v>56</v>
      </c>
      <c r="B16" s="3" t="s">
        <v>57</v>
      </c>
      <c r="C16" s="54" t="s">
        <v>58</v>
      </c>
      <c r="D16" s="40">
        <v>4600</v>
      </c>
      <c r="E16" s="40">
        <v>4000</v>
      </c>
      <c r="F16" s="40">
        <f t="shared" si="1"/>
        <v>32200</v>
      </c>
      <c r="G16" s="40">
        <f t="shared" si="1"/>
        <v>28000</v>
      </c>
      <c r="H16" s="55"/>
      <c r="I16" s="56"/>
      <c r="J16" s="56"/>
      <c r="K16" s="40">
        <f t="shared" si="2"/>
        <v>0</v>
      </c>
      <c r="L16" s="57">
        <v>1080</v>
      </c>
      <c r="M16" s="57">
        <v>24960</v>
      </c>
      <c r="N16" s="40">
        <f t="shared" si="3"/>
        <v>26040</v>
      </c>
      <c r="O16" s="29">
        <f t="shared" si="13"/>
        <v>1080</v>
      </c>
      <c r="P16" s="29">
        <f t="shared" si="13"/>
        <v>24960</v>
      </c>
      <c r="Q16" s="40">
        <f t="shared" si="4"/>
        <v>26040</v>
      </c>
      <c r="R16" s="41">
        <f t="shared" si="5"/>
        <v>0.80869565217391304</v>
      </c>
      <c r="S16" s="41">
        <f t="shared" si="6"/>
        <v>0.89142857142857146</v>
      </c>
      <c r="T16" s="40">
        <f t="shared" si="7"/>
        <v>5.660869565217391</v>
      </c>
      <c r="U16" s="58">
        <f t="shared" si="8"/>
        <v>6.24</v>
      </c>
      <c r="V16" s="58">
        <f t="shared" si="9"/>
        <v>6.24</v>
      </c>
      <c r="W16" s="59"/>
      <c r="Y16" s="4" t="s">
        <v>55</v>
      </c>
      <c r="Z16" s="43" t="s">
        <v>59</v>
      </c>
      <c r="AA16" s="44"/>
      <c r="AB16" s="44"/>
      <c r="AC16" s="44"/>
      <c r="AD16" s="44"/>
      <c r="AE16" s="44"/>
      <c r="AF16" s="44"/>
      <c r="AG16" s="44"/>
      <c r="AH16" s="44"/>
      <c r="AI16" s="44">
        <f>SUM(AB16:AH16)</f>
        <v>0</v>
      </c>
      <c r="AJ16" s="44">
        <f>AI16-AA16</f>
        <v>0</v>
      </c>
      <c r="AK16" s="45">
        <f t="shared" si="11"/>
        <v>0</v>
      </c>
      <c r="AL16" s="87"/>
      <c r="AM16" s="6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4"/>
        <v>0</v>
      </c>
      <c r="BE16" s="47">
        <f t="shared" si="14"/>
        <v>0</v>
      </c>
      <c r="BF16" s="14"/>
    </row>
    <row r="17" spans="1:58" ht="18.75" hidden="1" customHeight="1">
      <c r="A17" s="3" t="s">
        <v>60</v>
      </c>
      <c r="B17" s="3" t="s">
        <v>61</v>
      </c>
      <c r="C17" s="60" t="s">
        <v>62</v>
      </c>
      <c r="D17" s="40">
        <v>3500</v>
      </c>
      <c r="E17" s="40">
        <v>1500</v>
      </c>
      <c r="F17" s="40">
        <f t="shared" si="1"/>
        <v>24500</v>
      </c>
      <c r="G17" s="40">
        <f t="shared" si="1"/>
        <v>10500</v>
      </c>
      <c r="H17" s="3"/>
      <c r="I17" s="40"/>
      <c r="J17" s="40"/>
      <c r="K17" s="40">
        <f t="shared" si="2"/>
        <v>0</v>
      </c>
      <c r="L17" s="40">
        <v>15060</v>
      </c>
      <c r="M17" s="40">
        <v>6640</v>
      </c>
      <c r="N17" s="40">
        <f t="shared" si="3"/>
        <v>21700</v>
      </c>
      <c r="O17" s="29">
        <f t="shared" si="13"/>
        <v>15060</v>
      </c>
      <c r="P17" s="29">
        <f t="shared" si="13"/>
        <v>6640</v>
      </c>
      <c r="Q17" s="40">
        <f t="shared" si="4"/>
        <v>21700</v>
      </c>
      <c r="R17" s="41">
        <f t="shared" si="5"/>
        <v>0.88571428571428568</v>
      </c>
      <c r="S17" s="41">
        <f t="shared" si="6"/>
        <v>0.63238095238095238</v>
      </c>
      <c r="T17" s="40">
        <f t="shared" si="7"/>
        <v>6.2</v>
      </c>
      <c r="U17" s="40">
        <f t="shared" si="8"/>
        <v>4.4266666666666667</v>
      </c>
      <c r="V17" s="40">
        <f t="shared" si="9"/>
        <v>6.2</v>
      </c>
      <c r="W17" s="40"/>
      <c r="Y17" s="4" t="s">
        <v>57</v>
      </c>
      <c r="Z17" s="48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>SUM(AB17:AH17)</f>
        <v>0</v>
      </c>
      <c r="AJ17" s="49">
        <f>AI17-AA17</f>
        <v>0</v>
      </c>
      <c r="AK17" s="50">
        <f t="shared" si="11"/>
        <v>0</v>
      </c>
      <c r="AL17" s="88"/>
      <c r="AM17" s="6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4"/>
        <v>0</v>
      </c>
      <c r="BE17" s="53">
        <f t="shared" si="14"/>
        <v>0</v>
      </c>
      <c r="BF17" s="14"/>
    </row>
    <row r="18" spans="1:58" ht="18.75" hidden="1" customHeight="1">
      <c r="A18" s="55" t="s">
        <v>63</v>
      </c>
      <c r="B18" s="3"/>
      <c r="C18" s="61" t="s">
        <v>63</v>
      </c>
      <c r="D18" s="62">
        <f>SUM(D13:D17)</f>
        <v>20101</v>
      </c>
      <c r="E18" s="62">
        <f>SUM(E13:E17)</f>
        <v>15801</v>
      </c>
      <c r="F18" s="62">
        <f>SUM(F13:F17)</f>
        <v>140707</v>
      </c>
      <c r="G18" s="62">
        <f>SUM(G13:G17)</f>
        <v>110607</v>
      </c>
      <c r="H18" s="3"/>
      <c r="I18" s="63">
        <f>SUM(I13:I17)</f>
        <v>1981</v>
      </c>
      <c r="J18" s="63">
        <f>SUM(J13:J17)</f>
        <v>8788</v>
      </c>
      <c r="K18" s="63">
        <f t="shared" si="2"/>
        <v>10769</v>
      </c>
      <c r="L18" s="63">
        <f>SUM(L13:L17)</f>
        <v>18881</v>
      </c>
      <c r="M18" s="63">
        <f>SUM(M13:M17)</f>
        <v>82372</v>
      </c>
      <c r="N18" s="63">
        <f t="shared" si="3"/>
        <v>101253</v>
      </c>
      <c r="O18" s="63">
        <f t="shared" si="13"/>
        <v>20862</v>
      </c>
      <c r="P18" s="63">
        <f t="shared" si="13"/>
        <v>91160</v>
      </c>
      <c r="Q18" s="63">
        <f t="shared" si="4"/>
        <v>112022</v>
      </c>
      <c r="R18" s="64">
        <f t="shared" si="5"/>
        <v>0.79613665276070134</v>
      </c>
      <c r="S18" s="64">
        <f t="shared" si="6"/>
        <v>0.82417930149086405</v>
      </c>
      <c r="T18" s="63">
        <f t="shared" si="7"/>
        <v>5.5729565693249095</v>
      </c>
      <c r="U18" s="63">
        <f t="shared" si="8"/>
        <v>5.7692551104360481</v>
      </c>
      <c r="V18" s="63">
        <f t="shared" si="9"/>
        <v>5.7692551104360481</v>
      </c>
      <c r="W18" s="63"/>
      <c r="Y18" s="4" t="s">
        <v>61</v>
      </c>
      <c r="Z18" s="43" t="s">
        <v>62</v>
      </c>
      <c r="AA18" s="44"/>
      <c r="AB18" s="44"/>
      <c r="AC18" s="44"/>
      <c r="AD18" s="44"/>
      <c r="AE18" s="44"/>
      <c r="AF18" s="44"/>
      <c r="AG18" s="44"/>
      <c r="AH18" s="44"/>
      <c r="AI18" s="44">
        <f>SUM(AB18:AH18)</f>
        <v>0</v>
      </c>
      <c r="AJ18" s="44">
        <f>AI18-AA18</f>
        <v>0</v>
      </c>
      <c r="AK18" s="45">
        <f t="shared" si="11"/>
        <v>0</v>
      </c>
      <c r="AL18" s="87"/>
      <c r="AM18" s="6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4"/>
        <v>0</v>
      </c>
      <c r="BE18" s="47">
        <f t="shared" si="14"/>
        <v>0</v>
      </c>
      <c r="BF18" s="14"/>
    </row>
    <row r="19" spans="1:58" ht="18.75" hidden="1" customHeight="1">
      <c r="A19" t="s">
        <v>64</v>
      </c>
      <c r="B19" t="s">
        <v>65</v>
      </c>
      <c r="C19" s="26" t="s">
        <v>66</v>
      </c>
      <c r="D19" s="27">
        <v>9000</v>
      </c>
      <c r="E19" s="27">
        <v>8500</v>
      </c>
      <c r="F19" s="27">
        <f t="shared" ref="F19:G22" si="15">D19*7</f>
        <v>63000</v>
      </c>
      <c r="G19" s="27">
        <f t="shared" si="15"/>
        <v>59500</v>
      </c>
      <c r="H19" s="28"/>
      <c r="I19" s="27">
        <v>0</v>
      </c>
      <c r="J19" s="27">
        <f>601+203</f>
        <v>804</v>
      </c>
      <c r="K19" s="29">
        <f t="shared" si="2"/>
        <v>804</v>
      </c>
      <c r="L19" s="29">
        <v>4280</v>
      </c>
      <c r="M19" s="29">
        <f>25639+16677</f>
        <v>42316</v>
      </c>
      <c r="N19" s="29">
        <f t="shared" si="3"/>
        <v>46596</v>
      </c>
      <c r="O19" s="29">
        <f>I19+L19</f>
        <v>4280</v>
      </c>
      <c r="P19" s="29">
        <f>J19+M19</f>
        <v>43120</v>
      </c>
      <c r="Q19" s="29">
        <f t="shared" si="4"/>
        <v>47400</v>
      </c>
      <c r="R19" s="30">
        <f t="shared" si="5"/>
        <v>0.75238095238095237</v>
      </c>
      <c r="S19" s="31">
        <f t="shared" si="6"/>
        <v>0.7247058823529412</v>
      </c>
      <c r="T19" s="27">
        <f t="shared" si="7"/>
        <v>5.2666666666666666</v>
      </c>
      <c r="U19" s="27">
        <f t="shared" si="8"/>
        <v>5.0729411764705885</v>
      </c>
      <c r="V19" s="27">
        <f t="shared" si="9"/>
        <v>5.2666666666666666</v>
      </c>
      <c r="W19" s="65" t="s">
        <v>67</v>
      </c>
      <c r="Y19" s="66"/>
      <c r="Z19" s="32" t="s">
        <v>68</v>
      </c>
      <c r="AA19" s="33">
        <f t="shared" ref="AA19:AJ19" si="16">SUM(AA20:AA23)</f>
        <v>26433</v>
      </c>
      <c r="AB19" s="33">
        <f t="shared" si="16"/>
        <v>3570</v>
      </c>
      <c r="AC19" s="33">
        <f t="shared" si="16"/>
        <v>2927</v>
      </c>
      <c r="AD19" s="33">
        <f t="shared" si="16"/>
        <v>0</v>
      </c>
      <c r="AE19" s="33">
        <f t="shared" si="16"/>
        <v>2616</v>
      </c>
      <c r="AF19" s="33">
        <f t="shared" si="16"/>
        <v>4270</v>
      </c>
      <c r="AG19" s="33">
        <f t="shared" si="16"/>
        <v>1872</v>
      </c>
      <c r="AH19" s="33">
        <f t="shared" si="16"/>
        <v>1866</v>
      </c>
      <c r="AI19" s="33">
        <f t="shared" si="16"/>
        <v>17121</v>
      </c>
      <c r="AJ19" s="33">
        <f t="shared" si="16"/>
        <v>-9312</v>
      </c>
      <c r="AK19" s="34">
        <f t="shared" si="11"/>
        <v>0.64771308591533305</v>
      </c>
      <c r="AL19" s="86"/>
      <c r="AM19" s="6"/>
      <c r="AN19" s="36">
        <f t="shared" ref="AN19:BE19" si="17">SUM(AN20:AN23)</f>
        <v>0</v>
      </c>
      <c r="AO19" s="37">
        <f t="shared" si="17"/>
        <v>0</v>
      </c>
      <c r="AP19" s="36">
        <f t="shared" si="17"/>
        <v>0</v>
      </c>
      <c r="AQ19" s="37">
        <f t="shared" si="17"/>
        <v>0</v>
      </c>
      <c r="AR19" s="36">
        <f t="shared" si="17"/>
        <v>19.110526315789475</v>
      </c>
      <c r="AS19" s="37">
        <f t="shared" si="17"/>
        <v>5645</v>
      </c>
      <c r="AT19" s="36">
        <f t="shared" si="17"/>
        <v>11.200000000000001</v>
      </c>
      <c r="AU19" s="37">
        <f t="shared" si="17"/>
        <v>2134</v>
      </c>
      <c r="AV19" s="36">
        <f t="shared" si="17"/>
        <v>0</v>
      </c>
      <c r="AW19" s="37">
        <f t="shared" si="17"/>
        <v>0</v>
      </c>
      <c r="AX19" s="36">
        <f t="shared" si="17"/>
        <v>0</v>
      </c>
      <c r="AY19" s="37">
        <f t="shared" si="17"/>
        <v>0</v>
      </c>
      <c r="AZ19" s="36">
        <f t="shared" si="17"/>
        <v>7</v>
      </c>
      <c r="BA19" s="37">
        <f t="shared" si="17"/>
        <v>1719</v>
      </c>
      <c r="BB19" s="36">
        <f t="shared" si="17"/>
        <v>0</v>
      </c>
      <c r="BC19" s="37">
        <f t="shared" si="17"/>
        <v>0</v>
      </c>
      <c r="BD19" s="36">
        <f t="shared" si="17"/>
        <v>37.310526315789474</v>
      </c>
      <c r="BE19" s="37">
        <f t="shared" si="17"/>
        <v>9498</v>
      </c>
      <c r="BF19" s="14"/>
    </row>
    <row r="20" spans="1:58" ht="18.75" hidden="1" customHeight="1">
      <c r="C20" s="26"/>
      <c r="D20" s="27"/>
      <c r="E20" s="27"/>
      <c r="F20" s="27"/>
      <c r="G20" s="27"/>
      <c r="H20" s="28"/>
      <c r="I20" s="27"/>
      <c r="J20" s="27"/>
      <c r="K20" s="29"/>
      <c r="L20" s="29"/>
      <c r="M20" s="29"/>
      <c r="N20" s="29"/>
      <c r="O20" s="29"/>
      <c r="P20" s="29"/>
      <c r="Q20" s="29"/>
      <c r="R20" s="30"/>
      <c r="S20" s="31"/>
      <c r="T20" s="27"/>
      <c r="U20" s="27"/>
      <c r="V20" s="27"/>
      <c r="W20" s="65"/>
      <c r="Y20" s="4" t="s">
        <v>65</v>
      </c>
      <c r="Z20" s="43" t="s">
        <v>69</v>
      </c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>
        <f t="shared" si="11"/>
        <v>0</v>
      </c>
      <c r="AL20" s="87"/>
      <c r="AM20" s="6"/>
      <c r="AN20" s="46"/>
      <c r="AO20" s="47"/>
      <c r="AP20" s="46"/>
      <c r="AQ20" s="47"/>
      <c r="AR20" s="46"/>
      <c r="AS20" s="47"/>
      <c r="AT20" s="46"/>
      <c r="AU20" s="47"/>
      <c r="AV20" s="46"/>
      <c r="AW20" s="47"/>
      <c r="AX20" s="46"/>
      <c r="AY20" s="47"/>
      <c r="AZ20" s="46"/>
      <c r="BA20" s="47"/>
      <c r="BB20" s="46"/>
      <c r="BC20" s="47"/>
      <c r="BD20" s="46">
        <f t="shared" ref="BD20:BE23" si="18">+AN20+AP20+AR20+AT20+AV20+AX20+AZ20+BB20</f>
        <v>0</v>
      </c>
      <c r="BE20" s="47">
        <f t="shared" si="18"/>
        <v>0</v>
      </c>
      <c r="BF20" s="67"/>
    </row>
    <row r="21" spans="1:58" ht="21" hidden="1" customHeight="1">
      <c r="A21" s="68" t="s">
        <v>70</v>
      </c>
      <c r="B21" s="68" t="s">
        <v>71</v>
      </c>
      <c r="C21" s="69" t="s">
        <v>72</v>
      </c>
      <c r="D21" s="70">
        <v>9000</v>
      </c>
      <c r="E21" s="70">
        <v>7000</v>
      </c>
      <c r="F21" s="70">
        <f t="shared" si="15"/>
        <v>63000</v>
      </c>
      <c r="G21" s="70">
        <f t="shared" si="15"/>
        <v>49000</v>
      </c>
      <c r="H21" s="71"/>
      <c r="I21" s="70">
        <v>800</v>
      </c>
      <c r="J21" s="70">
        <f>4458+1254</f>
        <v>5712</v>
      </c>
      <c r="K21" s="72">
        <f t="shared" si="2"/>
        <v>6512</v>
      </c>
      <c r="L21" s="72">
        <v>6280</v>
      </c>
      <c r="M21" s="72">
        <f>24342+12546</f>
        <v>36888</v>
      </c>
      <c r="N21" s="72">
        <f t="shared" si="3"/>
        <v>43168</v>
      </c>
      <c r="O21" s="29">
        <f>I21+L21</f>
        <v>7080</v>
      </c>
      <c r="P21" s="29">
        <f>J21+M21</f>
        <v>42600</v>
      </c>
      <c r="Q21" s="72">
        <f t="shared" si="4"/>
        <v>49680</v>
      </c>
      <c r="R21" s="73">
        <f t="shared" si="5"/>
        <v>0.78857142857142859</v>
      </c>
      <c r="S21" s="74">
        <f t="shared" si="6"/>
        <v>0.8693877551020408</v>
      </c>
      <c r="T21" s="70">
        <f t="shared" si="7"/>
        <v>5.52</v>
      </c>
      <c r="U21" s="70">
        <f t="shared" si="8"/>
        <v>6.0857142857142854</v>
      </c>
      <c r="V21" s="70">
        <f t="shared" si="9"/>
        <v>6.0857142857142854</v>
      </c>
      <c r="W21" s="75" t="s">
        <v>73</v>
      </c>
      <c r="Y21" s="4" t="s">
        <v>74</v>
      </c>
      <c r="Z21" s="48" t="s">
        <v>75</v>
      </c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50">
        <f t="shared" si="11"/>
        <v>0</v>
      </c>
      <c r="AL21" s="89"/>
      <c r="AM21" s="6"/>
      <c r="AN21" s="52"/>
      <c r="AO21" s="53"/>
      <c r="AP21" s="52"/>
      <c r="AQ21" s="53"/>
      <c r="AR21" s="52"/>
      <c r="AS21" s="53"/>
      <c r="AT21" s="52"/>
      <c r="AU21" s="53"/>
      <c r="AV21" s="52"/>
      <c r="AW21" s="53"/>
      <c r="AX21" s="52"/>
      <c r="AY21" s="53"/>
      <c r="AZ21" s="52"/>
      <c r="BA21" s="53"/>
      <c r="BB21" s="52"/>
      <c r="BC21" s="53"/>
      <c r="BD21" s="52">
        <f t="shared" si="18"/>
        <v>0</v>
      </c>
      <c r="BE21" s="53">
        <f t="shared" si="18"/>
        <v>0</v>
      </c>
      <c r="BF21" s="14"/>
    </row>
    <row r="22" spans="1:58" ht="49.5" customHeight="1">
      <c r="A22" s="68" t="s">
        <v>76</v>
      </c>
      <c r="B22" s="68" t="s">
        <v>77</v>
      </c>
      <c r="C22" s="38" t="s">
        <v>78</v>
      </c>
      <c r="D22" s="76">
        <v>2600</v>
      </c>
      <c r="E22" s="39">
        <v>2200</v>
      </c>
      <c r="F22" s="39">
        <f t="shared" si="15"/>
        <v>18200</v>
      </c>
      <c r="G22" s="39">
        <f t="shared" si="15"/>
        <v>15400</v>
      </c>
      <c r="I22" s="39">
        <v>5</v>
      </c>
      <c r="J22" s="39">
        <f>43+61</f>
        <v>104</v>
      </c>
      <c r="K22" s="40">
        <f t="shared" si="2"/>
        <v>109</v>
      </c>
      <c r="L22" s="40">
        <v>15</v>
      </c>
      <c r="M22" s="40">
        <f>4417+4959</f>
        <v>9376</v>
      </c>
      <c r="N22" s="40">
        <f t="shared" si="3"/>
        <v>9391</v>
      </c>
      <c r="O22" s="29">
        <f>I22+L22</f>
        <v>20</v>
      </c>
      <c r="P22" s="29">
        <f>J22+M22</f>
        <v>9480</v>
      </c>
      <c r="Q22" s="40">
        <f t="shared" si="4"/>
        <v>9500</v>
      </c>
      <c r="R22" s="41">
        <f t="shared" si="5"/>
        <v>0.52197802197802201</v>
      </c>
      <c r="S22" s="42">
        <f t="shared" si="6"/>
        <v>0.61558441558441557</v>
      </c>
      <c r="T22" s="39">
        <f t="shared" si="7"/>
        <v>3.6538461538461537</v>
      </c>
      <c r="U22" s="39">
        <f t="shared" si="8"/>
        <v>4.3090909090909095</v>
      </c>
      <c r="V22" s="39">
        <f t="shared" si="9"/>
        <v>4.3090909090909095</v>
      </c>
      <c r="W22" s="77"/>
      <c r="Y22" s="4" t="s">
        <v>71</v>
      </c>
      <c r="Z22" s="43" t="s">
        <v>129</v>
      </c>
      <c r="AA22" s="44">
        <v>26433</v>
      </c>
      <c r="AB22" s="44">
        <v>3570</v>
      </c>
      <c r="AC22" s="44">
        <v>2927</v>
      </c>
      <c r="AD22" s="44">
        <v>0</v>
      </c>
      <c r="AE22" s="44">
        <v>2616</v>
      </c>
      <c r="AF22" s="44">
        <v>4270</v>
      </c>
      <c r="AG22" s="44">
        <v>1872</v>
      </c>
      <c r="AH22" s="44">
        <v>1866</v>
      </c>
      <c r="AI22" s="44">
        <f>SUM(AB22:AH22)</f>
        <v>17121</v>
      </c>
      <c r="AJ22" s="44">
        <f>AI22-AA22</f>
        <v>-9312</v>
      </c>
      <c r="AK22" s="115">
        <f t="shared" si="11"/>
        <v>0.64771308591533305</v>
      </c>
      <c r="AL22" s="143" t="s">
        <v>128</v>
      </c>
      <c r="AM22" s="6"/>
      <c r="AN22" s="46"/>
      <c r="AO22" s="47"/>
      <c r="AP22" s="46"/>
      <c r="AQ22" s="47"/>
      <c r="AR22" s="46">
        <v>19.110526315789475</v>
      </c>
      <c r="AS22" s="47">
        <v>5645</v>
      </c>
      <c r="AT22" s="46">
        <v>11.200000000000001</v>
      </c>
      <c r="AU22" s="47">
        <v>2134</v>
      </c>
      <c r="AV22" s="46"/>
      <c r="AW22" s="47"/>
      <c r="AX22" s="46"/>
      <c r="AY22" s="47"/>
      <c r="AZ22" s="46">
        <v>7</v>
      </c>
      <c r="BA22" s="47">
        <v>1719</v>
      </c>
      <c r="BB22" s="46"/>
      <c r="BC22" s="47"/>
      <c r="BD22" s="46">
        <f t="shared" si="18"/>
        <v>37.310526315789474</v>
      </c>
      <c r="BE22" s="47">
        <f t="shared" si="18"/>
        <v>9498</v>
      </c>
      <c r="BF22" s="67"/>
    </row>
    <row r="23" spans="1:58" ht="18.75" hidden="1" customHeight="1">
      <c r="A23" s="23" t="s">
        <v>79</v>
      </c>
      <c r="B23" s="23"/>
      <c r="C23" s="61" t="s">
        <v>79</v>
      </c>
      <c r="D23" s="62" t="e">
        <f>D18+#REF!</f>
        <v>#REF!</v>
      </c>
      <c r="E23" s="62" t="e">
        <f>E18+#REF!</f>
        <v>#REF!</v>
      </c>
      <c r="F23" s="62" t="e">
        <f>F18+#REF!</f>
        <v>#REF!</v>
      </c>
      <c r="G23" s="62" t="e">
        <f>G18+#REF!</f>
        <v>#REF!</v>
      </c>
      <c r="H23" s="23"/>
      <c r="I23" s="62" t="e">
        <f>I18+#REF!</f>
        <v>#REF!</v>
      </c>
      <c r="J23" s="62" t="e">
        <f>J18+#REF!</f>
        <v>#REF!</v>
      </c>
      <c r="K23" s="62" t="e">
        <f>K18+#REF!</f>
        <v>#REF!</v>
      </c>
      <c r="L23" s="62" t="e">
        <f>L18+#REF!</f>
        <v>#REF!</v>
      </c>
      <c r="M23" s="62" t="e">
        <f>M18+#REF!</f>
        <v>#REF!</v>
      </c>
      <c r="N23" s="62" t="e">
        <f>N18+#REF!</f>
        <v>#REF!</v>
      </c>
      <c r="O23" s="62" t="e">
        <f>O18+#REF!</f>
        <v>#REF!</v>
      </c>
      <c r="P23" s="62" t="e">
        <f>P18+#REF!</f>
        <v>#REF!</v>
      </c>
      <c r="Q23" s="62" t="e">
        <f>Q18+#REF!</f>
        <v>#REF!</v>
      </c>
      <c r="R23" s="78" t="e">
        <f t="shared" si="5"/>
        <v>#REF!</v>
      </c>
      <c r="S23" s="78" t="e">
        <f t="shared" si="6"/>
        <v>#REF!</v>
      </c>
      <c r="T23" s="62" t="e">
        <f t="shared" si="7"/>
        <v>#REF!</v>
      </c>
      <c r="U23" s="62" t="e">
        <f t="shared" si="8"/>
        <v>#REF!</v>
      </c>
      <c r="V23" s="62" t="e">
        <f t="shared" si="9"/>
        <v>#REF!</v>
      </c>
      <c r="W23" s="62"/>
      <c r="Y23" s="4" t="s">
        <v>77</v>
      </c>
      <c r="Z23" s="48" t="s">
        <v>78</v>
      </c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>
        <f t="shared" si="11"/>
        <v>0</v>
      </c>
      <c r="AL23" s="51"/>
      <c r="AM23" s="6"/>
      <c r="AN23" s="52"/>
      <c r="AO23" s="53"/>
      <c r="AP23" s="52"/>
      <c r="AQ23" s="53"/>
      <c r="AR23" s="52"/>
      <c r="AS23" s="53"/>
      <c r="AT23" s="52"/>
      <c r="AU23" s="53"/>
      <c r="AV23" s="52"/>
      <c r="AW23" s="53"/>
      <c r="AX23" s="52"/>
      <c r="AY23" s="53"/>
      <c r="AZ23" s="52"/>
      <c r="BA23" s="53"/>
      <c r="BB23" s="52"/>
      <c r="BC23" s="53"/>
      <c r="BD23" s="52">
        <f t="shared" si="18"/>
        <v>0</v>
      </c>
      <c r="BE23" s="53">
        <f t="shared" si="18"/>
        <v>0</v>
      </c>
      <c r="BF23" s="14"/>
    </row>
    <row r="24" spans="1:58" ht="19.5" hidden="1" customHeight="1">
      <c r="W24" s="79"/>
      <c r="Z24" s="32" t="s">
        <v>80</v>
      </c>
      <c r="AA24" s="33">
        <f t="shared" ref="AA24:AJ24" si="19">AA13+AA19</f>
        <v>26433</v>
      </c>
      <c r="AB24" s="33">
        <f t="shared" si="19"/>
        <v>3570</v>
      </c>
      <c r="AC24" s="33">
        <f t="shared" si="19"/>
        <v>2927</v>
      </c>
      <c r="AD24" s="33">
        <f t="shared" si="19"/>
        <v>0</v>
      </c>
      <c r="AE24" s="33">
        <f t="shared" si="19"/>
        <v>2616</v>
      </c>
      <c r="AF24" s="33">
        <f t="shared" si="19"/>
        <v>4270</v>
      </c>
      <c r="AG24" s="33">
        <f t="shared" si="19"/>
        <v>1872</v>
      </c>
      <c r="AH24" s="33">
        <f t="shared" si="19"/>
        <v>1866</v>
      </c>
      <c r="AI24" s="33">
        <f t="shared" si="19"/>
        <v>17121</v>
      </c>
      <c r="AJ24" s="33">
        <f t="shared" si="19"/>
        <v>-9312</v>
      </c>
      <c r="AK24" s="34">
        <f t="shared" si="11"/>
        <v>0.64771308591533305</v>
      </c>
      <c r="AL24" s="35"/>
      <c r="AM24" s="6"/>
      <c r="AN24" s="36">
        <f t="shared" ref="AN24:BE24" si="20">AN13+AN19</f>
        <v>0</v>
      </c>
      <c r="AO24" s="37">
        <f t="shared" si="20"/>
        <v>0</v>
      </c>
      <c r="AP24" s="36">
        <f t="shared" si="20"/>
        <v>0</v>
      </c>
      <c r="AQ24" s="37">
        <f t="shared" si="20"/>
        <v>0</v>
      </c>
      <c r="AR24" s="36">
        <f t="shared" si="20"/>
        <v>19.110526315789475</v>
      </c>
      <c r="AS24" s="37">
        <f t="shared" si="20"/>
        <v>5645</v>
      </c>
      <c r="AT24" s="36">
        <f t="shared" si="20"/>
        <v>11.200000000000001</v>
      </c>
      <c r="AU24" s="37">
        <f t="shared" si="20"/>
        <v>2134</v>
      </c>
      <c r="AV24" s="36">
        <f t="shared" si="20"/>
        <v>0</v>
      </c>
      <c r="AW24" s="37">
        <f t="shared" si="20"/>
        <v>0</v>
      </c>
      <c r="AX24" s="36">
        <f t="shared" si="20"/>
        <v>0</v>
      </c>
      <c r="AY24" s="37">
        <f t="shared" si="20"/>
        <v>0</v>
      </c>
      <c r="AZ24" s="36">
        <f t="shared" si="20"/>
        <v>7</v>
      </c>
      <c r="BA24" s="37">
        <f t="shared" si="20"/>
        <v>1719</v>
      </c>
      <c r="BB24" s="36">
        <f t="shared" si="20"/>
        <v>0</v>
      </c>
      <c r="BC24" s="37">
        <f t="shared" si="20"/>
        <v>0</v>
      </c>
      <c r="BD24" s="36">
        <f t="shared" si="20"/>
        <v>37.310526315789474</v>
      </c>
      <c r="BE24" s="37">
        <f t="shared" si="20"/>
        <v>9498</v>
      </c>
      <c r="BF24" s="14"/>
    </row>
    <row r="25" spans="1:58" ht="18"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0"/>
      <c r="AK25" s="139">
        <f>SUM(AK26:AK88)</f>
        <v>9405</v>
      </c>
      <c r="AL25" s="90"/>
      <c r="AM25" s="6"/>
      <c r="AN25" s="81">
        <f>IFERROR(AN24/$BD$24,0)</f>
        <v>0</v>
      </c>
      <c r="AO25" s="3"/>
      <c r="AP25" s="81">
        <f>IFERROR(AP24/$BD$24,0)</f>
        <v>0</v>
      </c>
      <c r="AQ25" s="3"/>
      <c r="AR25" s="81">
        <f>IFERROR(AR24/$BD$24,0)</f>
        <v>0.51220200310339969</v>
      </c>
      <c r="AS25" s="3"/>
      <c r="AT25" s="81">
        <f>IFERROR(AT24/$BD$24,0)</f>
        <v>0.30018338270560024</v>
      </c>
      <c r="AU25" s="3"/>
      <c r="AV25" s="81">
        <f>IFERROR(AV24/$BD$24,0)</f>
        <v>0</v>
      </c>
      <c r="AW25" s="3"/>
      <c r="AX25" s="81">
        <f>IFERROR(AX24/$BD$24,0)</f>
        <v>0</v>
      </c>
      <c r="AY25" s="3"/>
      <c r="AZ25" s="81">
        <f>IFERROR(AZ24/$BD$24,0)</f>
        <v>0.18761461419100015</v>
      </c>
      <c r="BA25" s="3"/>
      <c r="BB25" s="81">
        <f>IFERROR(BB24/$BD$24,0)</f>
        <v>0</v>
      </c>
      <c r="BC25" s="3"/>
      <c r="BD25" s="81"/>
      <c r="BE25" s="3"/>
    </row>
    <row r="26" spans="1:58" ht="18">
      <c r="AI26" t="s">
        <v>106</v>
      </c>
      <c r="AJ26"/>
      <c r="AK26" s="137">
        <v>120</v>
      </c>
      <c r="AL26" s="84" t="s">
        <v>130</v>
      </c>
      <c r="AM26" s="6"/>
    </row>
    <row r="27" spans="1:58" ht="18">
      <c r="AI27" t="s">
        <v>107</v>
      </c>
      <c r="AJ27"/>
      <c r="AK27" s="137">
        <v>292</v>
      </c>
      <c r="AL27" s="84" t="s">
        <v>131</v>
      </c>
      <c r="AM27" s="6"/>
    </row>
    <row r="28" spans="1:58" ht="18">
      <c r="AI28" t="s">
        <v>108</v>
      </c>
      <c r="AJ28"/>
      <c r="AK28" s="137">
        <v>1315</v>
      </c>
      <c r="AL28" s="84" t="s">
        <v>132</v>
      </c>
      <c r="AM28" s="6"/>
    </row>
    <row r="29" spans="1:58" ht="15" customHeight="1">
      <c r="AI29" t="s">
        <v>109</v>
      </c>
      <c r="AJ29"/>
      <c r="AK29" s="137">
        <v>280</v>
      </c>
      <c r="AL29" s="84" t="s">
        <v>133</v>
      </c>
      <c r="AM29" s="6"/>
    </row>
    <row r="30" spans="1:58" ht="15" customHeight="1">
      <c r="S30" s="1"/>
      <c r="T30" s="1"/>
      <c r="U30" s="1"/>
      <c r="V30" s="1"/>
      <c r="W30" s="1"/>
      <c r="AI30" t="s">
        <v>110</v>
      </c>
      <c r="AJ30"/>
      <c r="AK30" s="137">
        <v>317</v>
      </c>
      <c r="AL30" s="84" t="s">
        <v>125</v>
      </c>
      <c r="AM30" s="6"/>
    </row>
    <row r="31" spans="1:58" ht="18">
      <c r="S31" s="1"/>
      <c r="T31" s="1"/>
      <c r="U31" s="1"/>
      <c r="V31" s="1"/>
      <c r="W31" s="1"/>
      <c r="AI31" t="s">
        <v>111</v>
      </c>
      <c r="AK31" s="137">
        <v>748</v>
      </c>
      <c r="AL31" s="84" t="s">
        <v>124</v>
      </c>
      <c r="AM31" s="6"/>
    </row>
    <row r="32" spans="1:58" ht="18">
      <c r="S32" s="1"/>
      <c r="T32" s="1"/>
      <c r="U32" s="1"/>
      <c r="V32" s="1"/>
      <c r="W32" s="1"/>
      <c r="Z32" s="1"/>
      <c r="AI32" t="s">
        <v>112</v>
      </c>
      <c r="AK32" s="137">
        <v>971</v>
      </c>
      <c r="AL32" s="84" t="s">
        <v>124</v>
      </c>
      <c r="AM32" s="6"/>
    </row>
    <row r="33" spans="19:39" ht="18">
      <c r="S33" s="1"/>
      <c r="T33" s="1"/>
      <c r="U33" s="1"/>
      <c r="V33" s="1"/>
      <c r="W33" s="1"/>
      <c r="Z33" s="1"/>
      <c r="AI33" t="s">
        <v>113</v>
      </c>
      <c r="AK33" s="137">
        <v>591</v>
      </c>
      <c r="AL33" s="84" t="s">
        <v>124</v>
      </c>
      <c r="AM33" s="6"/>
    </row>
    <row r="34" spans="19:39" ht="18">
      <c r="S34" s="1"/>
      <c r="T34" s="1"/>
      <c r="U34" s="1"/>
      <c r="V34" s="1"/>
      <c r="W34" s="1"/>
      <c r="Z34" s="1"/>
      <c r="AI34" t="s">
        <v>114</v>
      </c>
      <c r="AK34" s="137">
        <v>102</v>
      </c>
      <c r="AL34" s="84" t="s">
        <v>124</v>
      </c>
      <c r="AM34" s="6"/>
    </row>
    <row r="35" spans="19:39" ht="18">
      <c r="S35" s="1"/>
      <c r="T35" s="1"/>
      <c r="U35" s="1"/>
      <c r="V35" s="1"/>
      <c r="W35" s="1"/>
      <c r="Z35" s="1"/>
      <c r="AI35" t="s">
        <v>115</v>
      </c>
      <c r="AK35" s="137">
        <v>363</v>
      </c>
      <c r="AL35" s="84" t="s">
        <v>125</v>
      </c>
      <c r="AM35" s="6"/>
    </row>
    <row r="36" spans="19:39" ht="18">
      <c r="S36" s="1"/>
      <c r="T36" s="1"/>
      <c r="U36" s="1"/>
      <c r="V36" s="1"/>
      <c r="W36" s="1"/>
      <c r="Z36" s="1"/>
      <c r="AI36" t="s">
        <v>116</v>
      </c>
      <c r="AK36" s="137">
        <v>2096</v>
      </c>
      <c r="AL36" s="84" t="s">
        <v>125</v>
      </c>
      <c r="AM36" s="6"/>
    </row>
    <row r="37" spans="19:39">
      <c r="S37" s="1"/>
      <c r="T37" s="1"/>
      <c r="U37" s="1"/>
      <c r="V37" s="1"/>
      <c r="W37" s="1"/>
      <c r="Z37" s="1"/>
      <c r="AI37" t="s">
        <v>117</v>
      </c>
      <c r="AK37" s="137">
        <v>480</v>
      </c>
      <c r="AL37" s="84" t="s">
        <v>124</v>
      </c>
    </row>
    <row r="38" spans="19:39">
      <c r="S38" s="1"/>
      <c r="T38" s="1"/>
      <c r="U38" s="1"/>
      <c r="V38" s="1"/>
      <c r="W38" s="1"/>
      <c r="Z38" s="1"/>
      <c r="AI38" t="s">
        <v>118</v>
      </c>
      <c r="AK38" s="137">
        <v>132</v>
      </c>
      <c r="AL38" s="84" t="s">
        <v>125</v>
      </c>
    </row>
    <row r="39" spans="19:39">
      <c r="S39" s="1"/>
      <c r="T39" s="1"/>
      <c r="U39" s="1"/>
      <c r="V39" s="1"/>
      <c r="W39" s="1"/>
      <c r="Z39" s="1"/>
      <c r="AI39" t="s">
        <v>119</v>
      </c>
      <c r="AK39" s="137">
        <v>164</v>
      </c>
      <c r="AL39" s="84" t="s">
        <v>124</v>
      </c>
    </row>
    <row r="40" spans="19:39">
      <c r="S40" s="1"/>
      <c r="T40" s="1"/>
      <c r="U40" s="1"/>
      <c r="V40" s="1"/>
      <c r="W40" s="1"/>
      <c r="Z40" s="1"/>
      <c r="AI40" t="s">
        <v>120</v>
      </c>
      <c r="AK40" s="137">
        <v>420</v>
      </c>
      <c r="AL40" s="84" t="s">
        <v>125</v>
      </c>
    </row>
    <row r="41" spans="19:39">
      <c r="S41" s="1"/>
      <c r="T41" s="1"/>
      <c r="U41" s="1"/>
      <c r="V41" s="1"/>
      <c r="W41" s="1"/>
      <c r="Z41" s="1"/>
      <c r="AI41" t="s">
        <v>121</v>
      </c>
      <c r="AK41" s="137">
        <v>106</v>
      </c>
      <c r="AL41" s="84" t="s">
        <v>125</v>
      </c>
    </row>
    <row r="42" spans="19:39">
      <c r="S42" s="1"/>
      <c r="T42" s="1"/>
      <c r="U42" s="1"/>
      <c r="V42" s="1"/>
      <c r="W42" s="1"/>
      <c r="Z42" s="1"/>
      <c r="AI42" t="s">
        <v>122</v>
      </c>
      <c r="AK42" s="137">
        <v>171</v>
      </c>
      <c r="AL42" s="84" t="s">
        <v>125</v>
      </c>
    </row>
    <row r="43" spans="19:39">
      <c r="S43" s="1"/>
      <c r="T43" s="1"/>
      <c r="U43" s="1"/>
      <c r="V43" s="1"/>
      <c r="W43" s="1"/>
      <c r="Z43" s="1"/>
      <c r="AI43" t="s">
        <v>123</v>
      </c>
      <c r="AK43" s="138">
        <v>737</v>
      </c>
      <c r="AL43" s="84" t="s">
        <v>125</v>
      </c>
    </row>
    <row r="44" spans="19:39">
      <c r="Z44" s="1"/>
      <c r="AK44" s="138"/>
    </row>
    <row r="45" spans="19:39">
      <c r="Z45" s="1"/>
      <c r="AK45" s="138"/>
    </row>
    <row r="46" spans="19:39">
      <c r="AK46" s="138"/>
    </row>
    <row r="47" spans="19:39">
      <c r="AK47" s="138"/>
    </row>
    <row r="48" spans="19:39">
      <c r="AK48" s="138"/>
    </row>
    <row r="49" spans="37:37">
      <c r="AK49" s="138"/>
    </row>
    <row r="50" spans="37:37">
      <c r="AK50" s="138"/>
    </row>
    <row r="51" spans="37:37">
      <c r="AK51" s="138"/>
    </row>
    <row r="52" spans="37:37">
      <c r="AK52" s="138"/>
    </row>
    <row r="53" spans="37:37">
      <c r="AK53" s="138"/>
    </row>
    <row r="54" spans="37:37">
      <c r="AK54" s="138"/>
    </row>
    <row r="55" spans="37:37">
      <c r="AK55" s="138"/>
    </row>
    <row r="56" spans="37:37">
      <c r="AK56" s="138"/>
    </row>
    <row r="57" spans="37:37">
      <c r="AK57" s="138"/>
    </row>
    <row r="58" spans="37:37">
      <c r="AK58" s="138"/>
    </row>
  </sheetData>
  <mergeCells count="29">
    <mergeCell ref="AL11:AL12"/>
    <mergeCell ref="Z11:Z12"/>
    <mergeCell ref="AA11:AA12"/>
    <mergeCell ref="AI11:AI12"/>
    <mergeCell ref="AJ11:AJ12"/>
    <mergeCell ref="AK11:AK12"/>
    <mergeCell ref="AZ11:BA11"/>
    <mergeCell ref="BB11:BC11"/>
    <mergeCell ref="AP11:AQ11"/>
    <mergeCell ref="AR11:AS11"/>
    <mergeCell ref="AT11:AU11"/>
    <mergeCell ref="AV11:AW11"/>
    <mergeCell ref="AX11:AY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AB10:AI10"/>
    <mergeCell ref="AN10:AO11"/>
    <mergeCell ref="AP10:AU10"/>
    <mergeCell ref="AV10:AY10"/>
    <mergeCell ref="AZ10:BC10"/>
    <mergeCell ref="BD10:BE11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BG45"/>
  <sheetViews>
    <sheetView showGridLines="0" topLeftCell="Z7" zoomScale="85" zoomScaleNormal="85" workbookViewId="0">
      <pane xSplit="1" ySplit="15" topLeftCell="AA22" activePane="bottomRight" state="frozen"/>
      <selection activeCell="Z7" sqref="Z7"/>
      <selection pane="topRight" activeCell="AA7" sqref="AA7"/>
      <selection pane="bottomLeft" activeCell="Z22" sqref="Z22"/>
      <selection pane="bottomRight"/>
    </sheetView>
  </sheetViews>
  <sheetFormatPr defaultRowHeight="14.4" outlineLevelCol="1"/>
  <cols>
    <col min="1" max="1" width="20.6640625" hidden="1" customWidth="1"/>
    <col min="2" max="2" width="9.109375" hidden="1" customWidth="1"/>
    <col min="3" max="3" width="29.44140625" hidden="1" customWidth="1"/>
    <col min="4" max="4" width="9.109375" style="1" hidden="1" customWidth="1"/>
    <col min="5" max="5" width="10" style="1" hidden="1" customWidth="1"/>
    <col min="6" max="6" width="9.44140625" style="1" hidden="1" customWidth="1"/>
    <col min="7" max="7" width="9" style="1" hidden="1" customWidth="1"/>
    <col min="8" max="8" width="1.33203125" hidden="1" customWidth="1"/>
    <col min="9" max="9" width="5.88671875" style="1" hidden="1" customWidth="1"/>
    <col min="10" max="10" width="7.88671875" style="1" hidden="1" customWidth="1"/>
    <col min="11" max="11" width="8.33203125" style="2" hidden="1" customWidth="1"/>
    <col min="12" max="12" width="9.33203125" style="2" hidden="1" customWidth="1"/>
    <col min="13" max="13" width="8.44140625" style="3" hidden="1" customWidth="1"/>
    <col min="14" max="14" width="9.44140625" style="3" hidden="1" customWidth="1"/>
    <col min="15" max="15" width="8" style="3" hidden="1" customWidth="1"/>
    <col min="16" max="16" width="9.6640625" style="3" hidden="1" customWidth="1"/>
    <col min="17" max="17" width="9.109375" style="3" hidden="1" customWidth="1"/>
    <col min="18" max="18" width="7.109375" style="3" hidden="1" customWidth="1"/>
    <col min="19" max="19" width="7.44140625" hidden="1" customWidth="1"/>
    <col min="20" max="20" width="12.33203125" hidden="1" customWidth="1"/>
    <col min="21" max="21" width="12.109375" hidden="1" customWidth="1"/>
    <col min="22" max="22" width="11.109375" hidden="1" customWidth="1"/>
    <col min="23" max="23" width="41.88671875" hidden="1" customWidth="1"/>
    <col min="24" max="24" width="0" hidden="1" customWidth="1"/>
    <col min="25" max="25" width="7.44140625" style="4" customWidth="1"/>
    <col min="26" max="26" width="42.88671875" customWidth="1"/>
    <col min="27" max="27" width="11.88671875" customWidth="1"/>
    <col min="28" max="34" width="9.44140625" bestFit="1" customWidth="1"/>
    <col min="35" max="35" width="11.88671875" customWidth="1"/>
    <col min="36" max="36" width="11.88671875" style="5" customWidth="1"/>
    <col min="37" max="37" width="11.88671875" customWidth="1"/>
    <col min="38" max="38" width="91.44140625" style="84" bestFit="1" customWidth="1"/>
    <col min="39" max="39" width="0.88671875" customWidth="1"/>
    <col min="40" max="40" width="7.6640625" customWidth="1" outlineLevel="1"/>
    <col min="41" max="41" width="9.88671875" customWidth="1" outlineLevel="1"/>
    <col min="42" max="42" width="7.6640625" customWidth="1" outlineLevel="1"/>
    <col min="43" max="43" width="9.88671875" customWidth="1" outlineLevel="1"/>
    <col min="44" max="44" width="7.6640625" customWidth="1" outlineLevel="1"/>
    <col min="45" max="45" width="9.88671875" customWidth="1" outlineLevel="1"/>
    <col min="46" max="46" width="7.6640625" customWidth="1" outlineLevel="1"/>
    <col min="47" max="47" width="9.88671875" customWidth="1" outlineLevel="1"/>
    <col min="48" max="48" width="7.6640625" customWidth="1" outlineLevel="1"/>
    <col min="49" max="49" width="9.88671875" customWidth="1" outlineLevel="1"/>
    <col min="50" max="50" width="7.6640625" customWidth="1" outlineLevel="1"/>
    <col min="51" max="51" width="9.88671875" customWidth="1" outlineLevel="1"/>
    <col min="52" max="52" width="7.6640625" customWidth="1" outlineLevel="1"/>
    <col min="53" max="53" width="9.88671875" customWidth="1" outlineLevel="1"/>
    <col min="54" max="54" width="7.6640625" customWidth="1" outlineLevel="1"/>
    <col min="55" max="55" width="9.88671875" customWidth="1" outlineLevel="1"/>
    <col min="56" max="56" width="9" customWidth="1" outlineLevel="1"/>
    <col min="57" max="57" width="11" customWidth="1" outlineLevel="1"/>
    <col min="58" max="58" width="8.88671875" customWidth="1"/>
  </cols>
  <sheetData>
    <row r="1" spans="1:59" ht="15" hidden="1" customHeight="1">
      <c r="AA1" s="1"/>
      <c r="AB1" s="1"/>
      <c r="AM1" s="6"/>
    </row>
    <row r="2" spans="1:59" ht="26.25" hidden="1" customHeight="1">
      <c r="Z2" s="7" t="s">
        <v>0</v>
      </c>
      <c r="AA2" s="1"/>
      <c r="AB2" s="1"/>
      <c r="AC2" s="8"/>
      <c r="AD2" s="8"/>
      <c r="AE2" s="8"/>
      <c r="AF2" s="8"/>
      <c r="AG2" s="8"/>
      <c r="AH2" s="8"/>
      <c r="AM2" s="6"/>
    </row>
    <row r="3" spans="1:59" ht="15" hidden="1" customHeight="1">
      <c r="AC3" s="8"/>
      <c r="AD3" s="8"/>
      <c r="AE3" s="8"/>
      <c r="AF3" s="8"/>
      <c r="AG3" s="8"/>
      <c r="AH3" s="8"/>
      <c r="AM3" s="6"/>
    </row>
    <row r="4" spans="1:59" ht="18.75" hidden="1" customHeight="1">
      <c r="AA4" s="9" t="s">
        <v>1</v>
      </c>
      <c r="AC4" s="8"/>
      <c r="AD4" s="8"/>
      <c r="AE4" s="8"/>
      <c r="AF4" s="8"/>
      <c r="AG4" s="8"/>
      <c r="AH4" s="8"/>
      <c r="AM4" s="6"/>
    </row>
    <row r="5" spans="1:59" ht="15" hidden="1" customHeight="1">
      <c r="AC5" s="8"/>
      <c r="AD5" s="8"/>
      <c r="AE5" s="8"/>
      <c r="AF5" s="8"/>
      <c r="AG5" s="8"/>
      <c r="AH5" s="8"/>
      <c r="AM5" s="6"/>
    </row>
    <row r="6" spans="1:59" ht="15" hidden="1" customHeight="1">
      <c r="AC6" s="8"/>
      <c r="AD6" s="8"/>
      <c r="AE6" s="8"/>
      <c r="AF6" s="8"/>
      <c r="AG6" s="8"/>
      <c r="AH6" s="8"/>
      <c r="AM6" s="6"/>
    </row>
    <row r="7" spans="1:59" ht="15" customHeight="1">
      <c r="AC7" s="8"/>
      <c r="AD7" s="8"/>
      <c r="AE7" s="8"/>
      <c r="AF7" s="8"/>
      <c r="AG7" s="8"/>
      <c r="AH7" s="8"/>
      <c r="AM7" s="6"/>
    </row>
    <row r="8" spans="1:59" ht="21" customHeight="1">
      <c r="C8" s="10" t="s">
        <v>2</v>
      </c>
      <c r="D8" s="180" t="s">
        <v>3</v>
      </c>
      <c r="E8" s="181"/>
      <c r="F8" s="182"/>
      <c r="G8" s="183"/>
      <c r="Z8" s="11" t="s">
        <v>4</v>
      </c>
      <c r="AA8" s="12"/>
      <c r="AB8" s="12"/>
      <c r="AC8" s="6"/>
      <c r="AD8" s="6"/>
      <c r="AE8" s="6"/>
      <c r="AF8" s="6"/>
      <c r="AG8" s="6"/>
      <c r="AH8" s="6"/>
      <c r="AI8" s="6"/>
      <c r="AJ8" s="13"/>
      <c r="AK8" s="6"/>
      <c r="AL8" s="85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14"/>
      <c r="BG8" s="14"/>
    </row>
    <row r="9" spans="1:59" ht="21" customHeight="1">
      <c r="C9" s="15" t="s">
        <v>5</v>
      </c>
      <c r="D9" s="184"/>
      <c r="E9" s="185"/>
      <c r="F9" s="186"/>
      <c r="G9" s="187"/>
      <c r="Z9" s="16" t="s">
        <v>6</v>
      </c>
      <c r="AA9" s="6"/>
      <c r="AJ9" s="17"/>
      <c r="AK9" s="6"/>
      <c r="AL9" s="85"/>
      <c r="AM9" s="6"/>
      <c r="AN9" s="188" t="s">
        <v>7</v>
      </c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90"/>
      <c r="BF9" s="14"/>
      <c r="BG9" s="14"/>
    </row>
    <row r="10" spans="1:59" ht="22.5" customHeight="1">
      <c r="C10" s="191" t="s">
        <v>8</v>
      </c>
      <c r="D10" s="192" t="s">
        <v>9</v>
      </c>
      <c r="E10" s="193"/>
      <c r="F10" s="192" t="s">
        <v>10</v>
      </c>
      <c r="G10" s="193"/>
      <c r="I10" s="220" t="s">
        <v>11</v>
      </c>
      <c r="J10" s="221"/>
      <c r="K10" s="222"/>
      <c r="L10" s="192" t="s">
        <v>12</v>
      </c>
      <c r="M10" s="194"/>
      <c r="N10" s="193"/>
      <c r="O10" s="192" t="s">
        <v>13</v>
      </c>
      <c r="P10" s="194"/>
      <c r="Q10" s="223"/>
      <c r="R10" s="192" t="s">
        <v>14</v>
      </c>
      <c r="S10" s="193"/>
      <c r="T10" s="220" t="s">
        <v>15</v>
      </c>
      <c r="U10" s="224"/>
      <c r="V10" s="222"/>
      <c r="W10" s="18" t="s">
        <v>16</v>
      </c>
      <c r="Z10" s="19" t="s">
        <v>104</v>
      </c>
      <c r="AB10" s="205" t="s">
        <v>17</v>
      </c>
      <c r="AC10" s="206"/>
      <c r="AD10" s="206"/>
      <c r="AE10" s="206"/>
      <c r="AF10" s="206"/>
      <c r="AG10" s="206"/>
      <c r="AH10" s="206"/>
      <c r="AI10" s="207"/>
      <c r="AM10" s="6"/>
      <c r="AN10" s="208" t="s">
        <v>18</v>
      </c>
      <c r="AO10" s="209"/>
      <c r="AP10" s="212" t="s">
        <v>19</v>
      </c>
      <c r="AQ10" s="213"/>
      <c r="AR10" s="213"/>
      <c r="AS10" s="213"/>
      <c r="AT10" s="213"/>
      <c r="AU10" s="214"/>
      <c r="AV10" s="215" t="s">
        <v>20</v>
      </c>
      <c r="AW10" s="216"/>
      <c r="AX10" s="216"/>
      <c r="AY10" s="217"/>
      <c r="AZ10" s="212" t="s">
        <v>21</v>
      </c>
      <c r="BA10" s="213"/>
      <c r="BB10" s="213"/>
      <c r="BC10" s="214"/>
      <c r="BD10" s="197" t="s">
        <v>22</v>
      </c>
      <c r="BE10" s="198"/>
      <c r="BF10" s="14"/>
      <c r="BG10" s="14"/>
    </row>
    <row r="11" spans="1:59" ht="25.5" customHeight="1">
      <c r="C11" s="191"/>
      <c r="D11" s="20" t="s">
        <v>23</v>
      </c>
      <c r="E11" s="20" t="s">
        <v>24</v>
      </c>
      <c r="F11" s="20" t="s">
        <v>23</v>
      </c>
      <c r="G11" s="20" t="s">
        <v>24</v>
      </c>
      <c r="I11" s="20" t="s">
        <v>25</v>
      </c>
      <c r="J11" s="20" t="s">
        <v>26</v>
      </c>
      <c r="K11" s="20" t="s">
        <v>13</v>
      </c>
      <c r="L11" s="20" t="s">
        <v>25</v>
      </c>
      <c r="M11" s="20" t="s">
        <v>26</v>
      </c>
      <c r="N11" s="20" t="s">
        <v>13</v>
      </c>
      <c r="O11" s="20" t="s">
        <v>25</v>
      </c>
      <c r="P11" s="20" t="s">
        <v>26</v>
      </c>
      <c r="Q11" s="20" t="s">
        <v>13</v>
      </c>
      <c r="R11" s="20" t="s">
        <v>23</v>
      </c>
      <c r="S11" s="20" t="s">
        <v>24</v>
      </c>
      <c r="T11" s="20" t="s">
        <v>23</v>
      </c>
      <c r="U11" s="20" t="s">
        <v>24</v>
      </c>
      <c r="V11" s="21"/>
      <c r="W11" s="21"/>
      <c r="Z11" s="218" t="s">
        <v>27</v>
      </c>
      <c r="AA11" s="218" t="s">
        <v>28</v>
      </c>
      <c r="AB11" s="22">
        <v>42275</v>
      </c>
      <c r="AC11" s="22">
        <f t="shared" ref="AC11:AH11" si="0">AB11+1</f>
        <v>42276</v>
      </c>
      <c r="AD11" s="22">
        <f t="shared" si="0"/>
        <v>42277</v>
      </c>
      <c r="AE11" s="22">
        <f t="shared" si="0"/>
        <v>42278</v>
      </c>
      <c r="AF11" s="22">
        <f t="shared" si="0"/>
        <v>42279</v>
      </c>
      <c r="AG11" s="22">
        <f t="shared" si="0"/>
        <v>42280</v>
      </c>
      <c r="AH11" s="22">
        <f t="shared" si="0"/>
        <v>42281</v>
      </c>
      <c r="AI11" s="218" t="s">
        <v>13</v>
      </c>
      <c r="AJ11" s="218" t="s">
        <v>11</v>
      </c>
      <c r="AK11" s="218" t="s">
        <v>29</v>
      </c>
      <c r="AL11" s="218" t="s">
        <v>16</v>
      </c>
      <c r="AM11" s="6"/>
      <c r="AN11" s="210"/>
      <c r="AO11" s="211"/>
      <c r="AP11" s="201" t="s">
        <v>30</v>
      </c>
      <c r="AQ11" s="202"/>
      <c r="AR11" s="201" t="s">
        <v>31</v>
      </c>
      <c r="AS11" s="202"/>
      <c r="AT11" s="201" t="s">
        <v>32</v>
      </c>
      <c r="AU11" s="202"/>
      <c r="AV11" s="203" t="s">
        <v>33</v>
      </c>
      <c r="AW11" s="204"/>
      <c r="AX11" s="203" t="s">
        <v>34</v>
      </c>
      <c r="AY11" s="204"/>
      <c r="AZ11" s="201" t="s">
        <v>35</v>
      </c>
      <c r="BA11" s="202"/>
      <c r="BB11" s="201" t="s">
        <v>36</v>
      </c>
      <c r="BC11" s="202"/>
      <c r="BD11" s="199"/>
      <c r="BE11" s="200"/>
      <c r="BF11" s="14"/>
      <c r="BG11" s="14"/>
    </row>
    <row r="12" spans="1:59" ht="36" customHeight="1">
      <c r="A12" s="23"/>
      <c r="B12" s="23"/>
      <c r="C12" s="82"/>
      <c r="D12" s="20"/>
      <c r="E12" s="20"/>
      <c r="F12" s="20"/>
      <c r="G12" s="20"/>
      <c r="H12" s="23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10"/>
      <c r="W12" s="10"/>
      <c r="Z12" s="219"/>
      <c r="AA12" s="21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19"/>
      <c r="AJ12" s="219"/>
      <c r="AK12" s="219"/>
      <c r="AL12" s="219"/>
      <c r="AM12" s="6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4"/>
      <c r="BG12" s="14"/>
    </row>
    <row r="13" spans="1:59" ht="18.75" hidden="1" customHeight="1">
      <c r="A13" t="s">
        <v>47</v>
      </c>
      <c r="B13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2" si="2">SUM(I13:J13)</f>
        <v>842</v>
      </c>
      <c r="L13" s="29">
        <v>3998</v>
      </c>
      <c r="M13" s="29">
        <f>18440+5960</f>
        <v>24400</v>
      </c>
      <c r="N13" s="29">
        <f t="shared" ref="N13:N22" si="3">SUM(L13:M13)</f>
        <v>28398</v>
      </c>
      <c r="O13" s="29">
        <f>I13+L13</f>
        <v>4000</v>
      </c>
      <c r="P13" s="29">
        <f>J13+M13</f>
        <v>25240</v>
      </c>
      <c r="Q13" s="29">
        <f t="shared" ref="Q13:Q22" si="4">SUM(O13:P13)</f>
        <v>29240</v>
      </c>
      <c r="R13" s="30">
        <f t="shared" ref="R13:R23" si="5">Q13/F13</f>
        <v>0.69619047619047614</v>
      </c>
      <c r="S13" s="31">
        <f t="shared" ref="S13:S23" si="6">P13/G13</f>
        <v>0.80126984126984124</v>
      </c>
      <c r="T13" s="27">
        <f t="shared" ref="T13:T23" si="7">Q13/D13</f>
        <v>4.8733333333333331</v>
      </c>
      <c r="U13" s="27">
        <f t="shared" ref="U13:U23" si="8">P13/E13</f>
        <v>5.608888888888889</v>
      </c>
      <c r="V13" s="27">
        <f t="shared" ref="V13:V23" si="9">IF(T13&gt;U13,T13,U13)</f>
        <v>5.608888888888889</v>
      </c>
      <c r="W13" s="27"/>
      <c r="Z13" s="32" t="s">
        <v>50</v>
      </c>
      <c r="AA13" s="33">
        <f t="shared" ref="AA13:AJ13" si="10">SUM(AA14:AA18)</f>
        <v>0</v>
      </c>
      <c r="AB13" s="33">
        <f t="shared" si="10"/>
        <v>0</v>
      </c>
      <c r="AC13" s="33">
        <f t="shared" si="10"/>
        <v>0</v>
      </c>
      <c r="AD13" s="33">
        <f t="shared" si="10"/>
        <v>0</v>
      </c>
      <c r="AE13" s="33">
        <f t="shared" si="10"/>
        <v>0</v>
      </c>
      <c r="AF13" s="33">
        <f t="shared" si="10"/>
        <v>0</v>
      </c>
      <c r="AG13" s="33">
        <f t="shared" si="10"/>
        <v>0</v>
      </c>
      <c r="AH13" s="33">
        <f t="shared" si="10"/>
        <v>0</v>
      </c>
      <c r="AI13" s="33">
        <f t="shared" si="10"/>
        <v>0</v>
      </c>
      <c r="AJ13" s="33">
        <f t="shared" si="10"/>
        <v>0</v>
      </c>
      <c r="AK13" s="34">
        <f t="shared" ref="AK13:AK24" si="11">IFERROR(AI13/AA13,0)</f>
        <v>0</v>
      </c>
      <c r="AL13" s="86"/>
      <c r="AM13" s="6"/>
      <c r="AN13" s="36">
        <f t="shared" ref="AN13:BE13" si="12">SUM(AN14:AN18)</f>
        <v>0</v>
      </c>
      <c r="AO13" s="37">
        <f t="shared" si="12"/>
        <v>0</v>
      </c>
      <c r="AP13" s="36">
        <f t="shared" si="12"/>
        <v>0</v>
      </c>
      <c r="AQ13" s="37">
        <f t="shared" si="12"/>
        <v>0</v>
      </c>
      <c r="AR13" s="36">
        <f t="shared" si="12"/>
        <v>0</v>
      </c>
      <c r="AS13" s="37">
        <f t="shared" si="12"/>
        <v>0</v>
      </c>
      <c r="AT13" s="36">
        <f t="shared" si="12"/>
        <v>0</v>
      </c>
      <c r="AU13" s="37">
        <f t="shared" si="12"/>
        <v>0</v>
      </c>
      <c r="AV13" s="36">
        <f t="shared" si="12"/>
        <v>0</v>
      </c>
      <c r="AW13" s="37">
        <f t="shared" si="12"/>
        <v>0</v>
      </c>
      <c r="AX13" s="36">
        <f t="shared" si="12"/>
        <v>0</v>
      </c>
      <c r="AY13" s="37">
        <f t="shared" si="12"/>
        <v>0</v>
      </c>
      <c r="AZ13" s="36">
        <f t="shared" si="12"/>
        <v>0</v>
      </c>
      <c r="BA13" s="37">
        <f t="shared" si="12"/>
        <v>0</v>
      </c>
      <c r="BB13" s="36">
        <f t="shared" si="12"/>
        <v>0</v>
      </c>
      <c r="BC13" s="37">
        <f t="shared" si="12"/>
        <v>0</v>
      </c>
      <c r="BD13" s="36">
        <f t="shared" si="12"/>
        <v>0</v>
      </c>
      <c r="BE13" s="37">
        <f t="shared" si="12"/>
        <v>0</v>
      </c>
      <c r="BF13" s="14"/>
    </row>
    <row r="14" spans="1:59" ht="18.75" hidden="1" customHeight="1">
      <c r="A14" t="s">
        <v>51</v>
      </c>
      <c r="B14" t="s">
        <v>52</v>
      </c>
      <c r="C14" s="38" t="s">
        <v>53</v>
      </c>
      <c r="D14" s="39">
        <v>3000</v>
      </c>
      <c r="E14" s="39">
        <v>2900</v>
      </c>
      <c r="F14" s="39">
        <f t="shared" si="1"/>
        <v>21000</v>
      </c>
      <c r="G14" s="39">
        <f t="shared" si="1"/>
        <v>20300</v>
      </c>
      <c r="I14" s="39">
        <v>989</v>
      </c>
      <c r="J14" s="39">
        <f>2336+1638</f>
        <v>3974</v>
      </c>
      <c r="K14" s="40">
        <f t="shared" si="2"/>
        <v>4963</v>
      </c>
      <c r="L14" s="40">
        <v>-629</v>
      </c>
      <c r="M14" s="40">
        <f>5484+7702</f>
        <v>13186</v>
      </c>
      <c r="N14" s="40">
        <f t="shared" si="3"/>
        <v>12557</v>
      </c>
      <c r="O14" s="29">
        <f>I14+L14</f>
        <v>360</v>
      </c>
      <c r="P14" s="29">
        <f t="shared" ref="O14:P18" si="13">J14+M14</f>
        <v>17160</v>
      </c>
      <c r="Q14" s="40">
        <f t="shared" si="4"/>
        <v>17520</v>
      </c>
      <c r="R14" s="41">
        <f t="shared" si="5"/>
        <v>0.8342857142857143</v>
      </c>
      <c r="S14" s="42">
        <f t="shared" si="6"/>
        <v>0.84532019704433492</v>
      </c>
      <c r="T14" s="39">
        <f t="shared" si="7"/>
        <v>5.84</v>
      </c>
      <c r="U14" s="39">
        <f t="shared" si="8"/>
        <v>5.9172413793103447</v>
      </c>
      <c r="V14" s="39">
        <f t="shared" si="9"/>
        <v>5.9172413793103447</v>
      </c>
      <c r="W14" s="39"/>
      <c r="Y14" s="4" t="s">
        <v>48</v>
      </c>
      <c r="Z14" s="43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>SUM(AB14:AH14)</f>
        <v>0</v>
      </c>
      <c r="AJ14" s="44">
        <f>AI14-AA14</f>
        <v>0</v>
      </c>
      <c r="AK14" s="45">
        <f t="shared" si="11"/>
        <v>0</v>
      </c>
      <c r="AL14" s="87"/>
      <c r="AM14" s="6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8" si="14">+AN14+AP14+AR14+AT14+AV14+AX14+AZ14+BB14</f>
        <v>0</v>
      </c>
      <c r="BE14" s="47">
        <f t="shared" si="14"/>
        <v>0</v>
      </c>
      <c r="BF14" s="14"/>
    </row>
    <row r="15" spans="1:59" ht="18.75" hidden="1" customHeight="1">
      <c r="A15" t="s">
        <v>54</v>
      </c>
      <c r="B15" t="s">
        <v>55</v>
      </c>
      <c r="C15" s="38" t="s">
        <v>53</v>
      </c>
      <c r="D15" s="39">
        <v>3001</v>
      </c>
      <c r="E15" s="39">
        <v>2901</v>
      </c>
      <c r="F15" s="39">
        <f t="shared" si="1"/>
        <v>21007</v>
      </c>
      <c r="G15" s="39">
        <f t="shared" si="1"/>
        <v>20307</v>
      </c>
      <c r="I15" s="39">
        <v>990</v>
      </c>
      <c r="J15" s="39">
        <f>2336+1638</f>
        <v>3974</v>
      </c>
      <c r="K15" s="40">
        <f>SUM(I15:J15)</f>
        <v>4964</v>
      </c>
      <c r="L15" s="40">
        <v>-628</v>
      </c>
      <c r="M15" s="40">
        <f>5484+7702</f>
        <v>13186</v>
      </c>
      <c r="N15" s="40">
        <f t="shared" si="3"/>
        <v>12558</v>
      </c>
      <c r="O15" s="29">
        <f>I15+L15</f>
        <v>362</v>
      </c>
      <c r="P15" s="29">
        <f t="shared" si="13"/>
        <v>17160</v>
      </c>
      <c r="Q15" s="40">
        <f t="shared" si="4"/>
        <v>17522</v>
      </c>
      <c r="R15" s="41">
        <f t="shared" si="5"/>
        <v>0.83410291807492742</v>
      </c>
      <c r="S15" s="42">
        <f t="shared" si="6"/>
        <v>0.8450288078002659</v>
      </c>
      <c r="T15" s="39">
        <f t="shared" si="7"/>
        <v>5.8387204265244916</v>
      </c>
      <c r="U15" s="39">
        <f t="shared" si="8"/>
        <v>5.9152016546018613</v>
      </c>
      <c r="V15" s="39">
        <f t="shared" si="9"/>
        <v>5.9152016546018613</v>
      </c>
      <c r="W15" s="39"/>
      <c r="Y15" s="4" t="s">
        <v>52</v>
      </c>
      <c r="Z15" s="48" t="s">
        <v>53</v>
      </c>
      <c r="AA15" s="49"/>
      <c r="AB15" s="49"/>
      <c r="AC15" s="49"/>
      <c r="AD15" s="49"/>
      <c r="AE15" s="49"/>
      <c r="AF15" s="49"/>
      <c r="AG15" s="49"/>
      <c r="AH15" s="49"/>
      <c r="AI15" s="49">
        <f>SUM(AB15:AH15)</f>
        <v>0</v>
      </c>
      <c r="AJ15" s="49">
        <f>AI15-AA15</f>
        <v>0</v>
      </c>
      <c r="AK15" s="50">
        <f t="shared" si="11"/>
        <v>0</v>
      </c>
      <c r="AL15" s="88"/>
      <c r="AM15" s="6"/>
      <c r="AN15" s="52"/>
      <c r="AO15" s="53"/>
      <c r="AP15" s="52"/>
      <c r="AQ15" s="53"/>
      <c r="AR15" s="52"/>
      <c r="AS15" s="53"/>
      <c r="AT15" s="52"/>
      <c r="AU15" s="53"/>
      <c r="AV15" s="52"/>
      <c r="AW15" s="53"/>
      <c r="AX15" s="52"/>
      <c r="AY15" s="53"/>
      <c r="AZ15" s="52"/>
      <c r="BA15" s="53"/>
      <c r="BB15" s="52"/>
      <c r="BC15" s="53"/>
      <c r="BD15" s="52">
        <f t="shared" si="14"/>
        <v>0</v>
      </c>
      <c r="BE15" s="53">
        <f t="shared" si="14"/>
        <v>0</v>
      </c>
      <c r="BF15" s="14"/>
    </row>
    <row r="16" spans="1:59" ht="18.75" hidden="1" customHeight="1">
      <c r="A16" s="3" t="s">
        <v>56</v>
      </c>
      <c r="B16" s="3" t="s">
        <v>57</v>
      </c>
      <c r="C16" s="54" t="s">
        <v>58</v>
      </c>
      <c r="D16" s="40">
        <v>4600</v>
      </c>
      <c r="E16" s="40">
        <v>4000</v>
      </c>
      <c r="F16" s="40">
        <f t="shared" si="1"/>
        <v>32200</v>
      </c>
      <c r="G16" s="40">
        <f t="shared" si="1"/>
        <v>28000</v>
      </c>
      <c r="H16" s="55"/>
      <c r="I16" s="56"/>
      <c r="J16" s="56"/>
      <c r="K16" s="40">
        <f t="shared" si="2"/>
        <v>0</v>
      </c>
      <c r="L16" s="57">
        <v>1080</v>
      </c>
      <c r="M16" s="57">
        <v>24960</v>
      </c>
      <c r="N16" s="40">
        <f t="shared" si="3"/>
        <v>26040</v>
      </c>
      <c r="O16" s="29">
        <f t="shared" si="13"/>
        <v>1080</v>
      </c>
      <c r="P16" s="29">
        <f t="shared" si="13"/>
        <v>24960</v>
      </c>
      <c r="Q16" s="40">
        <f t="shared" si="4"/>
        <v>26040</v>
      </c>
      <c r="R16" s="41">
        <f t="shared" si="5"/>
        <v>0.80869565217391304</v>
      </c>
      <c r="S16" s="41">
        <f t="shared" si="6"/>
        <v>0.89142857142857146</v>
      </c>
      <c r="T16" s="40">
        <f t="shared" si="7"/>
        <v>5.660869565217391</v>
      </c>
      <c r="U16" s="58">
        <f t="shared" si="8"/>
        <v>6.24</v>
      </c>
      <c r="V16" s="58">
        <f t="shared" si="9"/>
        <v>6.24</v>
      </c>
      <c r="W16" s="59"/>
      <c r="Y16" s="4" t="s">
        <v>55</v>
      </c>
      <c r="Z16" s="43" t="s">
        <v>59</v>
      </c>
      <c r="AA16" s="44"/>
      <c r="AB16" s="44"/>
      <c r="AC16" s="44"/>
      <c r="AD16" s="44"/>
      <c r="AE16" s="44"/>
      <c r="AF16" s="44"/>
      <c r="AG16" s="44"/>
      <c r="AH16" s="44"/>
      <c r="AI16" s="44">
        <f>SUM(AB16:AH16)</f>
        <v>0</v>
      </c>
      <c r="AJ16" s="44">
        <f>AI16-AA16</f>
        <v>0</v>
      </c>
      <c r="AK16" s="45">
        <f t="shared" si="11"/>
        <v>0</v>
      </c>
      <c r="AL16" s="87"/>
      <c r="AM16" s="6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4"/>
        <v>0</v>
      </c>
      <c r="BE16" s="47">
        <f t="shared" si="14"/>
        <v>0</v>
      </c>
      <c r="BF16" s="14"/>
    </row>
    <row r="17" spans="1:58" ht="18.75" hidden="1" customHeight="1">
      <c r="A17" s="3" t="s">
        <v>60</v>
      </c>
      <c r="B17" s="3" t="s">
        <v>61</v>
      </c>
      <c r="C17" s="60" t="s">
        <v>62</v>
      </c>
      <c r="D17" s="40">
        <v>3500</v>
      </c>
      <c r="E17" s="40">
        <v>1500</v>
      </c>
      <c r="F17" s="40">
        <f t="shared" si="1"/>
        <v>24500</v>
      </c>
      <c r="G17" s="40">
        <f t="shared" si="1"/>
        <v>10500</v>
      </c>
      <c r="H17" s="3"/>
      <c r="I17" s="40"/>
      <c r="J17" s="40"/>
      <c r="K17" s="40">
        <f t="shared" si="2"/>
        <v>0</v>
      </c>
      <c r="L17" s="40">
        <v>15060</v>
      </c>
      <c r="M17" s="40">
        <v>6640</v>
      </c>
      <c r="N17" s="40">
        <f t="shared" si="3"/>
        <v>21700</v>
      </c>
      <c r="O17" s="29">
        <f t="shared" si="13"/>
        <v>15060</v>
      </c>
      <c r="P17" s="29">
        <f t="shared" si="13"/>
        <v>6640</v>
      </c>
      <c r="Q17" s="40">
        <f t="shared" si="4"/>
        <v>21700</v>
      </c>
      <c r="R17" s="41">
        <f t="shared" si="5"/>
        <v>0.88571428571428568</v>
      </c>
      <c r="S17" s="41">
        <f t="shared" si="6"/>
        <v>0.63238095238095238</v>
      </c>
      <c r="T17" s="40">
        <f t="shared" si="7"/>
        <v>6.2</v>
      </c>
      <c r="U17" s="40">
        <f t="shared" si="8"/>
        <v>4.4266666666666667</v>
      </c>
      <c r="V17" s="40">
        <f t="shared" si="9"/>
        <v>6.2</v>
      </c>
      <c r="W17" s="40"/>
      <c r="Y17" s="4" t="s">
        <v>57</v>
      </c>
      <c r="Z17" s="48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>SUM(AB17:AH17)</f>
        <v>0</v>
      </c>
      <c r="AJ17" s="49">
        <f>AI17-AA17</f>
        <v>0</v>
      </c>
      <c r="AK17" s="50">
        <f t="shared" si="11"/>
        <v>0</v>
      </c>
      <c r="AL17" s="88"/>
      <c r="AM17" s="6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4"/>
        <v>0</v>
      </c>
      <c r="BE17" s="53">
        <f t="shared" si="14"/>
        <v>0</v>
      </c>
      <c r="BF17" s="14"/>
    </row>
    <row r="18" spans="1:58" ht="18.75" hidden="1" customHeight="1">
      <c r="A18" s="55" t="s">
        <v>63</v>
      </c>
      <c r="B18" s="3"/>
      <c r="C18" s="61" t="s">
        <v>63</v>
      </c>
      <c r="D18" s="62">
        <f>SUM(D13:D17)</f>
        <v>20101</v>
      </c>
      <c r="E18" s="62">
        <f>SUM(E13:E17)</f>
        <v>15801</v>
      </c>
      <c r="F18" s="62">
        <f>SUM(F13:F17)</f>
        <v>140707</v>
      </c>
      <c r="G18" s="62">
        <f>SUM(G13:G17)</f>
        <v>110607</v>
      </c>
      <c r="H18" s="3"/>
      <c r="I18" s="63">
        <f>SUM(I13:I17)</f>
        <v>1981</v>
      </c>
      <c r="J18" s="63">
        <f>SUM(J13:J17)</f>
        <v>8788</v>
      </c>
      <c r="K18" s="63">
        <f t="shared" si="2"/>
        <v>10769</v>
      </c>
      <c r="L18" s="63">
        <f>SUM(L13:L17)</f>
        <v>18881</v>
      </c>
      <c r="M18" s="63">
        <f>SUM(M13:M17)</f>
        <v>82372</v>
      </c>
      <c r="N18" s="63">
        <f t="shared" si="3"/>
        <v>101253</v>
      </c>
      <c r="O18" s="63">
        <f t="shared" si="13"/>
        <v>20862</v>
      </c>
      <c r="P18" s="63">
        <f t="shared" si="13"/>
        <v>91160</v>
      </c>
      <c r="Q18" s="63">
        <f t="shared" si="4"/>
        <v>112022</v>
      </c>
      <c r="R18" s="64">
        <f t="shared" si="5"/>
        <v>0.79613665276070134</v>
      </c>
      <c r="S18" s="64">
        <f t="shared" si="6"/>
        <v>0.82417930149086405</v>
      </c>
      <c r="T18" s="63">
        <f t="shared" si="7"/>
        <v>5.5729565693249095</v>
      </c>
      <c r="U18" s="63">
        <f t="shared" si="8"/>
        <v>5.7692551104360481</v>
      </c>
      <c r="V18" s="63">
        <f t="shared" si="9"/>
        <v>5.7692551104360481</v>
      </c>
      <c r="W18" s="63"/>
      <c r="Y18" s="4" t="s">
        <v>61</v>
      </c>
      <c r="Z18" s="43" t="s">
        <v>62</v>
      </c>
      <c r="AA18" s="44"/>
      <c r="AB18" s="44"/>
      <c r="AC18" s="44"/>
      <c r="AD18" s="44"/>
      <c r="AE18" s="44"/>
      <c r="AF18" s="44"/>
      <c r="AG18" s="44"/>
      <c r="AH18" s="44"/>
      <c r="AI18" s="44">
        <f>SUM(AB18:AH18)</f>
        <v>0</v>
      </c>
      <c r="AJ18" s="44">
        <f>AI18-AA18</f>
        <v>0</v>
      </c>
      <c r="AK18" s="45">
        <f t="shared" si="11"/>
        <v>0</v>
      </c>
      <c r="AL18" s="87"/>
      <c r="AM18" s="6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4"/>
        <v>0</v>
      </c>
      <c r="BE18" s="47">
        <f t="shared" si="14"/>
        <v>0</v>
      </c>
      <c r="BF18" s="14"/>
    </row>
    <row r="19" spans="1:58" ht="18.75" hidden="1" customHeight="1">
      <c r="A19" t="s">
        <v>64</v>
      </c>
      <c r="B19" t="s">
        <v>65</v>
      </c>
      <c r="C19" s="26" t="s">
        <v>66</v>
      </c>
      <c r="D19" s="27">
        <v>9000</v>
      </c>
      <c r="E19" s="27">
        <v>8500</v>
      </c>
      <c r="F19" s="27">
        <f t="shared" ref="F19:G22" si="15">D19*7</f>
        <v>63000</v>
      </c>
      <c r="G19" s="27">
        <f t="shared" si="15"/>
        <v>59500</v>
      </c>
      <c r="H19" s="28"/>
      <c r="I19" s="27">
        <v>0</v>
      </c>
      <c r="J19" s="27">
        <f>601+203</f>
        <v>804</v>
      </c>
      <c r="K19" s="29">
        <f t="shared" si="2"/>
        <v>804</v>
      </c>
      <c r="L19" s="29">
        <v>4280</v>
      </c>
      <c r="M19" s="29">
        <f>25639+16677</f>
        <v>42316</v>
      </c>
      <c r="N19" s="29">
        <f t="shared" si="3"/>
        <v>46596</v>
      </c>
      <c r="O19" s="29">
        <f>I19+L19</f>
        <v>4280</v>
      </c>
      <c r="P19" s="29">
        <f>J19+M19</f>
        <v>43120</v>
      </c>
      <c r="Q19" s="29">
        <f t="shared" si="4"/>
        <v>47400</v>
      </c>
      <c r="R19" s="30">
        <f t="shared" si="5"/>
        <v>0.75238095238095237</v>
      </c>
      <c r="S19" s="31">
        <f t="shared" si="6"/>
        <v>0.7247058823529412</v>
      </c>
      <c r="T19" s="27">
        <f t="shared" si="7"/>
        <v>5.2666666666666666</v>
      </c>
      <c r="U19" s="27">
        <f t="shared" si="8"/>
        <v>5.0729411764705885</v>
      </c>
      <c r="V19" s="27">
        <f t="shared" si="9"/>
        <v>5.2666666666666666</v>
      </c>
      <c r="W19" s="65" t="s">
        <v>67</v>
      </c>
      <c r="Y19" s="66"/>
      <c r="Z19" s="32" t="s">
        <v>68</v>
      </c>
      <c r="AA19" s="33">
        <f t="shared" ref="AA19:AJ19" si="16">SUM(AA20:AA23)</f>
        <v>27418</v>
      </c>
      <c r="AB19" s="33">
        <f t="shared" si="16"/>
        <v>7389</v>
      </c>
      <c r="AC19" s="33">
        <f t="shared" si="16"/>
        <v>8432</v>
      </c>
      <c r="AD19" s="33">
        <f t="shared" si="16"/>
        <v>8278</v>
      </c>
      <c r="AE19" s="33">
        <f t="shared" si="16"/>
        <v>6798</v>
      </c>
      <c r="AF19" s="33">
        <f t="shared" si="16"/>
        <v>7652</v>
      </c>
      <c r="AG19" s="33">
        <f t="shared" si="16"/>
        <v>8107</v>
      </c>
      <c r="AH19" s="33">
        <f t="shared" si="16"/>
        <v>2357</v>
      </c>
      <c r="AI19" s="33">
        <f t="shared" si="16"/>
        <v>49013</v>
      </c>
      <c r="AJ19" s="33">
        <f t="shared" si="16"/>
        <v>21595</v>
      </c>
      <c r="AK19" s="34">
        <f t="shared" si="11"/>
        <v>1.7876212706980816</v>
      </c>
      <c r="AL19" s="86"/>
      <c r="AM19" s="6"/>
      <c r="AN19" s="36">
        <f t="shared" ref="AN19:BE19" si="17">SUM(AN20:AN23)</f>
        <v>0</v>
      </c>
      <c r="AO19" s="37">
        <f t="shared" si="17"/>
        <v>0</v>
      </c>
      <c r="AP19" s="36">
        <f t="shared" si="17"/>
        <v>0</v>
      </c>
      <c r="AQ19" s="37">
        <f t="shared" si="17"/>
        <v>0</v>
      </c>
      <c r="AR19" s="36">
        <f t="shared" si="17"/>
        <v>13.5</v>
      </c>
      <c r="AS19" s="37">
        <f t="shared" si="17"/>
        <v>5074</v>
      </c>
      <c r="AT19" s="36">
        <f t="shared" si="17"/>
        <v>0</v>
      </c>
      <c r="AU19" s="37">
        <f t="shared" si="17"/>
        <v>0</v>
      </c>
      <c r="AV19" s="36">
        <f t="shared" si="17"/>
        <v>0</v>
      </c>
      <c r="AW19" s="37">
        <f t="shared" si="17"/>
        <v>0</v>
      </c>
      <c r="AX19" s="36">
        <f t="shared" si="17"/>
        <v>0</v>
      </c>
      <c r="AY19" s="37">
        <f t="shared" si="17"/>
        <v>0</v>
      </c>
      <c r="AZ19" s="36">
        <f t="shared" si="17"/>
        <v>0</v>
      </c>
      <c r="BA19" s="37">
        <f t="shared" si="17"/>
        <v>0</v>
      </c>
      <c r="BB19" s="36">
        <f t="shared" si="17"/>
        <v>0</v>
      </c>
      <c r="BC19" s="37">
        <f t="shared" si="17"/>
        <v>0</v>
      </c>
      <c r="BD19" s="36">
        <f t="shared" si="17"/>
        <v>13.5</v>
      </c>
      <c r="BE19" s="37">
        <f t="shared" si="17"/>
        <v>5074</v>
      </c>
      <c r="BF19" s="14"/>
    </row>
    <row r="20" spans="1:58" ht="18.75" hidden="1" customHeight="1">
      <c r="C20" s="26"/>
      <c r="D20" s="27"/>
      <c r="E20" s="27"/>
      <c r="F20" s="27"/>
      <c r="G20" s="27"/>
      <c r="H20" s="28"/>
      <c r="I20" s="27"/>
      <c r="J20" s="27"/>
      <c r="K20" s="29"/>
      <c r="L20" s="29"/>
      <c r="M20" s="29"/>
      <c r="N20" s="29"/>
      <c r="O20" s="29"/>
      <c r="P20" s="29"/>
      <c r="Q20" s="29"/>
      <c r="R20" s="30"/>
      <c r="S20" s="31"/>
      <c r="T20" s="27"/>
      <c r="U20" s="27"/>
      <c r="V20" s="27"/>
      <c r="W20" s="65"/>
      <c r="Y20" s="4" t="s">
        <v>65</v>
      </c>
      <c r="Z20" s="43" t="s">
        <v>69</v>
      </c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>
        <f t="shared" si="11"/>
        <v>0</v>
      </c>
      <c r="AL20" s="87"/>
      <c r="AM20" s="6"/>
      <c r="AN20" s="46"/>
      <c r="AO20" s="47"/>
      <c r="AP20" s="46"/>
      <c r="AQ20" s="47"/>
      <c r="AR20" s="46"/>
      <c r="AS20" s="47"/>
      <c r="AT20" s="46"/>
      <c r="AU20" s="47"/>
      <c r="AV20" s="46"/>
      <c r="AW20" s="47"/>
      <c r="AX20" s="46"/>
      <c r="AY20" s="47"/>
      <c r="AZ20" s="46"/>
      <c r="BA20" s="47"/>
      <c r="BB20" s="46"/>
      <c r="BC20" s="47"/>
      <c r="BD20" s="46">
        <f t="shared" ref="BD20:BE23" si="18">+AN20+AP20+AR20+AT20+AV20+AX20+AZ20+BB20</f>
        <v>0</v>
      </c>
      <c r="BE20" s="47">
        <f t="shared" si="18"/>
        <v>0</v>
      </c>
      <c r="BF20" s="67"/>
    </row>
    <row r="21" spans="1:58" ht="21" hidden="1" customHeight="1">
      <c r="A21" s="68" t="s">
        <v>70</v>
      </c>
      <c r="B21" s="68" t="s">
        <v>71</v>
      </c>
      <c r="C21" s="69" t="s">
        <v>72</v>
      </c>
      <c r="D21" s="70">
        <v>9000</v>
      </c>
      <c r="E21" s="70">
        <v>7000</v>
      </c>
      <c r="F21" s="70">
        <f t="shared" si="15"/>
        <v>63000</v>
      </c>
      <c r="G21" s="70">
        <f t="shared" si="15"/>
        <v>49000</v>
      </c>
      <c r="H21" s="71"/>
      <c r="I21" s="70">
        <v>800</v>
      </c>
      <c r="J21" s="70">
        <f>4458+1254</f>
        <v>5712</v>
      </c>
      <c r="K21" s="72">
        <f t="shared" si="2"/>
        <v>6512</v>
      </c>
      <c r="L21" s="72">
        <v>6280</v>
      </c>
      <c r="M21" s="72">
        <f>24342+12546</f>
        <v>36888</v>
      </c>
      <c r="N21" s="72">
        <f t="shared" si="3"/>
        <v>43168</v>
      </c>
      <c r="O21" s="29">
        <f>I21+L21</f>
        <v>7080</v>
      </c>
      <c r="P21" s="29">
        <f>J21+M21</f>
        <v>42600</v>
      </c>
      <c r="Q21" s="72">
        <f t="shared" si="4"/>
        <v>49680</v>
      </c>
      <c r="R21" s="73">
        <f t="shared" si="5"/>
        <v>0.78857142857142859</v>
      </c>
      <c r="S21" s="74">
        <f t="shared" si="6"/>
        <v>0.8693877551020408</v>
      </c>
      <c r="T21" s="70">
        <f t="shared" si="7"/>
        <v>5.52</v>
      </c>
      <c r="U21" s="70">
        <f t="shared" si="8"/>
        <v>6.0857142857142854</v>
      </c>
      <c r="V21" s="70">
        <f t="shared" si="9"/>
        <v>6.0857142857142854</v>
      </c>
      <c r="W21" s="75" t="s">
        <v>73</v>
      </c>
      <c r="Y21" s="4" t="s">
        <v>74</v>
      </c>
      <c r="Z21" s="48" t="s">
        <v>75</v>
      </c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50">
        <f t="shared" si="11"/>
        <v>0</v>
      </c>
      <c r="AL21" s="89"/>
      <c r="AM21" s="6"/>
      <c r="AN21" s="52"/>
      <c r="AO21" s="53"/>
      <c r="AP21" s="52"/>
      <c r="AQ21" s="53"/>
      <c r="AR21" s="52"/>
      <c r="AS21" s="53"/>
      <c r="AT21" s="52"/>
      <c r="AU21" s="53"/>
      <c r="AV21" s="52"/>
      <c r="AW21" s="53"/>
      <c r="AX21" s="52"/>
      <c r="AY21" s="53"/>
      <c r="AZ21" s="52"/>
      <c r="BA21" s="53"/>
      <c r="BB21" s="52"/>
      <c r="BC21" s="53"/>
      <c r="BD21" s="52">
        <f t="shared" si="18"/>
        <v>0</v>
      </c>
      <c r="BE21" s="53">
        <f t="shared" si="18"/>
        <v>0</v>
      </c>
      <c r="BF21" s="14"/>
    </row>
    <row r="22" spans="1:58" ht="18.75" customHeight="1">
      <c r="A22" s="68" t="s">
        <v>76</v>
      </c>
      <c r="B22" s="68" t="s">
        <v>77</v>
      </c>
      <c r="C22" s="38" t="s">
        <v>78</v>
      </c>
      <c r="D22" s="76">
        <v>2600</v>
      </c>
      <c r="E22" s="39">
        <v>2200</v>
      </c>
      <c r="F22" s="39">
        <f t="shared" si="15"/>
        <v>18200</v>
      </c>
      <c r="G22" s="39">
        <f t="shared" si="15"/>
        <v>15400</v>
      </c>
      <c r="I22" s="39">
        <v>5</v>
      </c>
      <c r="J22" s="39">
        <f>43+61</f>
        <v>104</v>
      </c>
      <c r="K22" s="40">
        <f t="shared" si="2"/>
        <v>109</v>
      </c>
      <c r="L22" s="40">
        <v>15</v>
      </c>
      <c r="M22" s="40">
        <f>4417+4959</f>
        <v>9376</v>
      </c>
      <c r="N22" s="40">
        <f t="shared" si="3"/>
        <v>9391</v>
      </c>
      <c r="O22" s="29">
        <f>I22+L22</f>
        <v>20</v>
      </c>
      <c r="P22" s="29">
        <f>J22+M22</f>
        <v>9480</v>
      </c>
      <c r="Q22" s="40">
        <f t="shared" si="4"/>
        <v>9500</v>
      </c>
      <c r="R22" s="41">
        <f t="shared" si="5"/>
        <v>0.52197802197802201</v>
      </c>
      <c r="S22" s="42">
        <f t="shared" si="6"/>
        <v>0.61558441558441557</v>
      </c>
      <c r="T22" s="39">
        <f t="shared" si="7"/>
        <v>3.6538461538461537</v>
      </c>
      <c r="U22" s="39">
        <f t="shared" si="8"/>
        <v>4.3090909090909095</v>
      </c>
      <c r="V22" s="39">
        <f t="shared" si="9"/>
        <v>4.3090909090909095</v>
      </c>
      <c r="W22" s="77"/>
      <c r="Y22" s="4" t="s">
        <v>71</v>
      </c>
      <c r="Z22" s="43" t="s">
        <v>72</v>
      </c>
      <c r="AA22" s="44">
        <v>27418</v>
      </c>
      <c r="AB22" s="44">
        <v>7389</v>
      </c>
      <c r="AC22" s="44">
        <v>8432</v>
      </c>
      <c r="AD22" s="44">
        <v>8278</v>
      </c>
      <c r="AE22" s="44">
        <v>6798</v>
      </c>
      <c r="AF22" s="44">
        <v>7652</v>
      </c>
      <c r="AG22" s="44">
        <v>8107</v>
      </c>
      <c r="AH22" s="44">
        <v>2357</v>
      </c>
      <c r="AI22" s="44">
        <f>SUM(AB22:AH22)</f>
        <v>49013</v>
      </c>
      <c r="AJ22" s="44">
        <f>AI22-AA22</f>
        <v>21595</v>
      </c>
      <c r="AK22" s="45">
        <f t="shared" si="11"/>
        <v>1.7876212706980816</v>
      </c>
      <c r="AL22" s="87" t="s">
        <v>82</v>
      </c>
      <c r="AM22" s="6"/>
      <c r="AN22" s="46"/>
      <c r="AO22" s="47"/>
      <c r="AP22" s="46"/>
      <c r="AQ22" s="47"/>
      <c r="AR22" s="46">
        <v>13.5</v>
      </c>
      <c r="AS22" s="47">
        <v>5074</v>
      </c>
      <c r="AT22" s="46"/>
      <c r="AU22" s="47"/>
      <c r="AV22" s="46"/>
      <c r="AW22" s="47"/>
      <c r="AX22" s="46"/>
      <c r="AY22" s="47"/>
      <c r="AZ22" s="46"/>
      <c r="BA22" s="47"/>
      <c r="BB22" s="46"/>
      <c r="BC22" s="47"/>
      <c r="BD22" s="46">
        <f t="shared" si="18"/>
        <v>13.5</v>
      </c>
      <c r="BE22" s="47">
        <f t="shared" si="18"/>
        <v>5074</v>
      </c>
      <c r="BF22" s="67"/>
    </row>
    <row r="23" spans="1:58" ht="18.75" hidden="1" customHeight="1">
      <c r="A23" s="23" t="s">
        <v>79</v>
      </c>
      <c r="B23" s="23"/>
      <c r="C23" s="61" t="s">
        <v>79</v>
      </c>
      <c r="D23" s="62" t="e">
        <f>D18+#REF!</f>
        <v>#REF!</v>
      </c>
      <c r="E23" s="62" t="e">
        <f>E18+#REF!</f>
        <v>#REF!</v>
      </c>
      <c r="F23" s="62" t="e">
        <f>F18+#REF!</f>
        <v>#REF!</v>
      </c>
      <c r="G23" s="62" t="e">
        <f>G18+#REF!</f>
        <v>#REF!</v>
      </c>
      <c r="H23" s="23"/>
      <c r="I23" s="62" t="e">
        <f>I18+#REF!</f>
        <v>#REF!</v>
      </c>
      <c r="J23" s="62" t="e">
        <f>J18+#REF!</f>
        <v>#REF!</v>
      </c>
      <c r="K23" s="62" t="e">
        <f>K18+#REF!</f>
        <v>#REF!</v>
      </c>
      <c r="L23" s="62" t="e">
        <f>L18+#REF!</f>
        <v>#REF!</v>
      </c>
      <c r="M23" s="62" t="e">
        <f>M18+#REF!</f>
        <v>#REF!</v>
      </c>
      <c r="N23" s="62" t="e">
        <f>N18+#REF!</f>
        <v>#REF!</v>
      </c>
      <c r="O23" s="62" t="e">
        <f>O18+#REF!</f>
        <v>#REF!</v>
      </c>
      <c r="P23" s="62" t="e">
        <f>P18+#REF!</f>
        <v>#REF!</v>
      </c>
      <c r="Q23" s="62" t="e">
        <f>Q18+#REF!</f>
        <v>#REF!</v>
      </c>
      <c r="R23" s="78" t="e">
        <f t="shared" si="5"/>
        <v>#REF!</v>
      </c>
      <c r="S23" s="78" t="e">
        <f t="shared" si="6"/>
        <v>#REF!</v>
      </c>
      <c r="T23" s="62" t="e">
        <f t="shared" si="7"/>
        <v>#REF!</v>
      </c>
      <c r="U23" s="62" t="e">
        <f t="shared" si="8"/>
        <v>#REF!</v>
      </c>
      <c r="V23" s="62" t="e">
        <f t="shared" si="9"/>
        <v>#REF!</v>
      </c>
      <c r="W23" s="62"/>
      <c r="Y23" s="4" t="s">
        <v>77</v>
      </c>
      <c r="Z23" s="48" t="s">
        <v>78</v>
      </c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>
        <f t="shared" si="11"/>
        <v>0</v>
      </c>
      <c r="AL23" s="51"/>
      <c r="AM23" s="6"/>
      <c r="AN23" s="52"/>
      <c r="AO23" s="53"/>
      <c r="AP23" s="52"/>
      <c r="AQ23" s="53"/>
      <c r="AR23" s="52"/>
      <c r="AS23" s="53"/>
      <c r="AT23" s="52"/>
      <c r="AU23" s="53"/>
      <c r="AV23" s="52"/>
      <c r="AW23" s="53"/>
      <c r="AX23" s="52"/>
      <c r="AY23" s="53"/>
      <c r="AZ23" s="52"/>
      <c r="BA23" s="53"/>
      <c r="BB23" s="52"/>
      <c r="BC23" s="53"/>
      <c r="BD23" s="52">
        <f t="shared" si="18"/>
        <v>0</v>
      </c>
      <c r="BE23" s="53">
        <f t="shared" si="18"/>
        <v>0</v>
      </c>
      <c r="BF23" s="14"/>
    </row>
    <row r="24" spans="1:58" ht="19.5" hidden="1" customHeight="1">
      <c r="W24" s="79"/>
      <c r="Z24" s="32" t="s">
        <v>80</v>
      </c>
      <c r="AA24" s="33">
        <f t="shared" ref="AA24:AJ24" si="19">AA13+AA19</f>
        <v>27418</v>
      </c>
      <c r="AB24" s="33">
        <f t="shared" si="19"/>
        <v>7389</v>
      </c>
      <c r="AC24" s="33">
        <f t="shared" si="19"/>
        <v>8432</v>
      </c>
      <c r="AD24" s="33">
        <f t="shared" si="19"/>
        <v>8278</v>
      </c>
      <c r="AE24" s="33">
        <f t="shared" si="19"/>
        <v>6798</v>
      </c>
      <c r="AF24" s="33">
        <f t="shared" si="19"/>
        <v>7652</v>
      </c>
      <c r="AG24" s="33">
        <f t="shared" si="19"/>
        <v>8107</v>
      </c>
      <c r="AH24" s="33">
        <f t="shared" si="19"/>
        <v>2357</v>
      </c>
      <c r="AI24" s="33">
        <f t="shared" si="19"/>
        <v>49013</v>
      </c>
      <c r="AJ24" s="33">
        <f t="shared" si="19"/>
        <v>21595</v>
      </c>
      <c r="AK24" s="34">
        <f t="shared" si="11"/>
        <v>1.7876212706980816</v>
      </c>
      <c r="AL24" s="35"/>
      <c r="AM24" s="6"/>
      <c r="AN24" s="36">
        <f t="shared" ref="AN24:BE24" si="20">AN13+AN19</f>
        <v>0</v>
      </c>
      <c r="AO24" s="37">
        <f t="shared" si="20"/>
        <v>0</v>
      </c>
      <c r="AP24" s="36">
        <f t="shared" si="20"/>
        <v>0</v>
      </c>
      <c r="AQ24" s="37">
        <f t="shared" si="20"/>
        <v>0</v>
      </c>
      <c r="AR24" s="36">
        <f t="shared" si="20"/>
        <v>13.5</v>
      </c>
      <c r="AS24" s="37">
        <f t="shared" si="20"/>
        <v>5074</v>
      </c>
      <c r="AT24" s="36">
        <f t="shared" si="20"/>
        <v>0</v>
      </c>
      <c r="AU24" s="37">
        <f t="shared" si="20"/>
        <v>0</v>
      </c>
      <c r="AV24" s="36">
        <f t="shared" si="20"/>
        <v>0</v>
      </c>
      <c r="AW24" s="37">
        <f t="shared" si="20"/>
        <v>0</v>
      </c>
      <c r="AX24" s="36">
        <f t="shared" si="20"/>
        <v>0</v>
      </c>
      <c r="AY24" s="37">
        <f t="shared" si="20"/>
        <v>0</v>
      </c>
      <c r="AZ24" s="36">
        <f t="shared" si="20"/>
        <v>0</v>
      </c>
      <c r="BA24" s="37">
        <f t="shared" si="20"/>
        <v>0</v>
      </c>
      <c r="BB24" s="36">
        <f t="shared" si="20"/>
        <v>0</v>
      </c>
      <c r="BC24" s="37">
        <f t="shared" si="20"/>
        <v>0</v>
      </c>
      <c r="BD24" s="36">
        <f t="shared" si="20"/>
        <v>13.5</v>
      </c>
      <c r="BE24" s="37">
        <f t="shared" si="20"/>
        <v>5074</v>
      </c>
      <c r="BF24" s="14"/>
    </row>
    <row r="25" spans="1:58" ht="18"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0"/>
      <c r="AK25" s="3">
        <f>SUM(AK26:AK88)</f>
        <v>5074</v>
      </c>
      <c r="AL25" s="90"/>
      <c r="AM25" s="6"/>
      <c r="AN25" s="81">
        <f>IFERROR(AN24/$BD$24,0)</f>
        <v>0</v>
      </c>
      <c r="AO25" s="3"/>
      <c r="AP25" s="81">
        <f>IFERROR(AP24/$BD$24,0)</f>
        <v>0</v>
      </c>
      <c r="AQ25" s="3"/>
      <c r="AR25" s="81">
        <f>IFERROR(AR24/$BD$24,0)</f>
        <v>1</v>
      </c>
      <c r="AS25" s="3"/>
      <c r="AT25" s="81">
        <f>IFERROR(AT24/$BD$24,0)</f>
        <v>0</v>
      </c>
      <c r="AU25" s="3"/>
      <c r="AV25" s="81">
        <f>IFERROR(AV24/$BD$24,0)</f>
        <v>0</v>
      </c>
      <c r="AW25" s="3"/>
      <c r="AX25" s="81">
        <f>IFERROR(AX24/$BD$24,0)</f>
        <v>0</v>
      </c>
      <c r="AY25" s="3"/>
      <c r="AZ25" s="81">
        <f>IFERROR(AZ24/$BD$24,0)</f>
        <v>0</v>
      </c>
      <c r="BA25" s="3"/>
      <c r="BB25" s="81">
        <f>IFERROR(BB24/$BD$24,0)</f>
        <v>0</v>
      </c>
      <c r="BC25" s="3"/>
      <c r="BD25" s="81"/>
      <c r="BE25" s="3"/>
    </row>
    <row r="26" spans="1:58" ht="18">
      <c r="AJ26" t="s">
        <v>83</v>
      </c>
      <c r="AK26" s="84">
        <v>40</v>
      </c>
      <c r="AL26" s="84" t="s">
        <v>84</v>
      </c>
      <c r="AM26" s="6"/>
    </row>
    <row r="27" spans="1:58" ht="18">
      <c r="AJ27" t="s">
        <v>85</v>
      </c>
      <c r="AK27" s="84">
        <v>113</v>
      </c>
      <c r="AL27" s="84" t="s">
        <v>86</v>
      </c>
      <c r="AM27" s="6"/>
    </row>
    <row r="28" spans="1:58" ht="18">
      <c r="AJ28" t="s">
        <v>87</v>
      </c>
      <c r="AK28" s="84">
        <v>640</v>
      </c>
      <c r="AL28" s="84" t="s">
        <v>86</v>
      </c>
      <c r="AM28" s="6"/>
    </row>
    <row r="29" spans="1:58" ht="15" customHeight="1">
      <c r="AJ29" t="s">
        <v>88</v>
      </c>
      <c r="AK29" s="84">
        <v>899</v>
      </c>
      <c r="AL29" s="84" t="s">
        <v>89</v>
      </c>
      <c r="AM29" s="6"/>
    </row>
    <row r="30" spans="1:58" ht="15" customHeight="1">
      <c r="S30" s="1"/>
      <c r="T30" s="1"/>
      <c r="U30" s="1"/>
      <c r="V30" s="1"/>
      <c r="W30" s="1"/>
      <c r="AJ30" t="s">
        <v>90</v>
      </c>
      <c r="AK30" s="84">
        <v>160</v>
      </c>
      <c r="AL30" s="84" t="s">
        <v>86</v>
      </c>
      <c r="AM30" s="6"/>
    </row>
    <row r="31" spans="1:58" ht="18">
      <c r="S31" s="1"/>
      <c r="T31" s="1"/>
      <c r="U31" s="1"/>
      <c r="V31" s="1"/>
      <c r="W31" s="1"/>
      <c r="AJ31" s="5" t="s">
        <v>91</v>
      </c>
      <c r="AK31" s="84">
        <v>40</v>
      </c>
      <c r="AL31" s="84" t="s">
        <v>84</v>
      </c>
      <c r="AM31" s="6"/>
    </row>
    <row r="32" spans="1:58" ht="18">
      <c r="S32" s="1"/>
      <c r="T32" s="1"/>
      <c r="U32" s="1"/>
      <c r="V32" s="1"/>
      <c r="W32" s="1"/>
      <c r="Z32" s="1"/>
      <c r="AJ32" s="5" t="s">
        <v>92</v>
      </c>
      <c r="AK32" s="84">
        <v>320</v>
      </c>
      <c r="AL32" s="84" t="s">
        <v>84</v>
      </c>
      <c r="AM32" s="6"/>
    </row>
    <row r="33" spans="19:39" ht="18">
      <c r="S33" s="1"/>
      <c r="T33" s="1"/>
      <c r="U33" s="1"/>
      <c r="V33" s="1"/>
      <c r="W33" s="1"/>
      <c r="Z33" s="1"/>
      <c r="AJ33" s="5" t="s">
        <v>93</v>
      </c>
      <c r="AK33" s="84">
        <v>200</v>
      </c>
      <c r="AL33" s="84" t="s">
        <v>84</v>
      </c>
      <c r="AM33" s="6"/>
    </row>
    <row r="34" spans="19:39" ht="18">
      <c r="S34" s="1"/>
      <c r="T34" s="1"/>
      <c r="U34" s="1"/>
      <c r="V34" s="1"/>
      <c r="W34" s="1"/>
      <c r="Z34" s="1"/>
      <c r="AJ34" s="5" t="s">
        <v>94</v>
      </c>
      <c r="AK34" s="84">
        <v>60</v>
      </c>
      <c r="AL34" s="84" t="s">
        <v>95</v>
      </c>
      <c r="AM34" s="6"/>
    </row>
    <row r="35" spans="19:39" ht="18">
      <c r="S35" s="1"/>
      <c r="T35" s="1"/>
      <c r="U35" s="1"/>
      <c r="V35" s="1"/>
      <c r="W35" s="1"/>
      <c r="Z35" s="1"/>
      <c r="AJ35" s="5" t="s">
        <v>96</v>
      </c>
      <c r="AK35" s="84">
        <v>277</v>
      </c>
      <c r="AL35" s="84" t="s">
        <v>97</v>
      </c>
      <c r="AM35" s="6"/>
    </row>
    <row r="36" spans="19:39" ht="18">
      <c r="S36" s="1"/>
      <c r="T36" s="1"/>
      <c r="U36" s="1"/>
      <c r="V36" s="1"/>
      <c r="W36" s="1"/>
      <c r="Z36" s="1"/>
      <c r="AJ36" s="5" t="s">
        <v>98</v>
      </c>
      <c r="AK36" s="84">
        <v>1500</v>
      </c>
      <c r="AL36" s="84" t="s">
        <v>86</v>
      </c>
      <c r="AM36" s="6"/>
    </row>
    <row r="37" spans="19:39">
      <c r="S37" s="1"/>
      <c r="T37" s="1"/>
      <c r="U37" s="1"/>
      <c r="V37" s="1"/>
      <c r="W37" s="1"/>
      <c r="Z37" s="1"/>
      <c r="AJ37" s="5" t="s">
        <v>99</v>
      </c>
      <c r="AK37" s="84">
        <v>40</v>
      </c>
      <c r="AL37" s="84" t="s">
        <v>84</v>
      </c>
    </row>
    <row r="38" spans="19:39">
      <c r="S38" s="1"/>
      <c r="T38" s="1"/>
      <c r="U38" s="1"/>
      <c r="V38" s="1"/>
      <c r="W38" s="1"/>
      <c r="Z38" s="1"/>
      <c r="AJ38" s="5" t="s">
        <v>100</v>
      </c>
      <c r="AK38" s="84">
        <v>785</v>
      </c>
      <c r="AL38" s="84" t="s">
        <v>86</v>
      </c>
    </row>
    <row r="39" spans="19:39">
      <c r="S39" s="1"/>
      <c r="T39" s="1"/>
      <c r="U39" s="1"/>
      <c r="V39" s="1"/>
      <c r="W39" s="1"/>
      <c r="Z39" s="1"/>
      <c r="AJ39" s="5" t="s">
        <v>101</v>
      </c>
      <c r="AK39" s="84"/>
      <c r="AL39" s="84" t="s">
        <v>84</v>
      </c>
    </row>
    <row r="40" spans="19:39">
      <c r="S40" s="1"/>
      <c r="T40" s="1"/>
      <c r="U40" s="1"/>
      <c r="V40" s="1"/>
      <c r="W40" s="1"/>
      <c r="Z40" s="1"/>
      <c r="AJ40" s="5" t="s">
        <v>102</v>
      </c>
      <c r="AK40" s="84"/>
      <c r="AL40" s="84" t="s">
        <v>84</v>
      </c>
    </row>
    <row r="41" spans="19:39">
      <c r="S41" s="1"/>
      <c r="T41" s="1"/>
      <c r="U41" s="1"/>
      <c r="V41" s="1"/>
      <c r="W41" s="1"/>
      <c r="Z41" s="1"/>
      <c r="AJ41" s="5" t="s">
        <v>103</v>
      </c>
      <c r="AK41" s="84"/>
      <c r="AL41" s="84" t="s">
        <v>84</v>
      </c>
    </row>
    <row r="42" spans="19:39">
      <c r="S42" s="1"/>
      <c r="T42" s="1"/>
      <c r="U42" s="1"/>
      <c r="V42" s="1"/>
      <c r="W42" s="1"/>
      <c r="Z42" s="1"/>
      <c r="AK42" s="84"/>
    </row>
    <row r="43" spans="19:39">
      <c r="S43" s="1"/>
      <c r="T43" s="1"/>
      <c r="U43" s="1"/>
      <c r="V43" s="1"/>
      <c r="W43" s="1"/>
      <c r="Z43" s="1"/>
    </row>
    <row r="44" spans="19:39">
      <c r="Z44" s="1"/>
    </row>
    <row r="45" spans="19:39">
      <c r="Z45" s="1"/>
    </row>
  </sheetData>
  <mergeCells count="29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X11:AY11"/>
    <mergeCell ref="AZ11:BA11"/>
    <mergeCell ref="BB11:BC11"/>
    <mergeCell ref="AL11:AL12"/>
    <mergeCell ref="Z11:Z12"/>
    <mergeCell ref="AA11:AA12"/>
    <mergeCell ref="AI11:AI12"/>
    <mergeCell ref="AJ11:AJ12"/>
    <mergeCell ref="AK11:AK12"/>
    <mergeCell ref="AN10:AO11"/>
    <mergeCell ref="AP10:AU10"/>
    <mergeCell ref="AV10:AY10"/>
    <mergeCell ref="AZ10:BC10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63"/>
  <sheetViews>
    <sheetView showGridLines="0" tabSelected="1" topLeftCell="Z7" zoomScale="70" zoomScaleNormal="70" workbookViewId="0">
      <selection activeCell="AL19" sqref="AL19"/>
    </sheetView>
  </sheetViews>
  <sheetFormatPr defaultColWidth="9.109375" defaultRowHeight="14.4" outlineLevelCol="1"/>
  <cols>
    <col min="1" max="1" width="20.6640625" style="71" hidden="1" customWidth="1"/>
    <col min="2" max="2" width="9.109375" style="71" hidden="1" customWidth="1"/>
    <col min="3" max="3" width="29.44140625" style="71" hidden="1" customWidth="1"/>
    <col min="4" max="4" width="9.109375" style="4" hidden="1" customWidth="1"/>
    <col min="5" max="5" width="10" style="4" hidden="1" customWidth="1"/>
    <col min="6" max="6" width="9.44140625" style="4" hidden="1" customWidth="1"/>
    <col min="7" max="7" width="9" style="4" hidden="1" customWidth="1"/>
    <col min="8" max="8" width="1.33203125" style="71" hidden="1" customWidth="1"/>
    <col min="9" max="9" width="5.88671875" style="4" hidden="1" customWidth="1"/>
    <col min="10" max="10" width="7.88671875" style="4" hidden="1" customWidth="1"/>
    <col min="11" max="11" width="8.33203125" style="91" hidden="1" customWidth="1"/>
    <col min="12" max="12" width="9.33203125" style="91" hidden="1" customWidth="1"/>
    <col min="13" max="13" width="8.44140625" style="92" hidden="1" customWidth="1"/>
    <col min="14" max="14" width="9.44140625" style="92" hidden="1" customWidth="1"/>
    <col min="15" max="15" width="8" style="92" hidden="1" customWidth="1"/>
    <col min="16" max="16" width="9.6640625" style="92" hidden="1" customWidth="1"/>
    <col min="17" max="17" width="9.109375" style="92" hidden="1" customWidth="1"/>
    <col min="18" max="18" width="7.109375" style="92" hidden="1" customWidth="1"/>
    <col min="19" max="19" width="7.44140625" style="71" hidden="1" customWidth="1"/>
    <col min="20" max="20" width="12.33203125" style="71" hidden="1" customWidth="1"/>
    <col min="21" max="21" width="12.109375" style="71" hidden="1" customWidth="1"/>
    <col min="22" max="22" width="11.109375" style="71" hidden="1" customWidth="1"/>
    <col min="23" max="23" width="41.88671875" style="71" hidden="1" customWidth="1"/>
    <col min="24" max="24" width="0" style="71" hidden="1" customWidth="1"/>
    <col min="25" max="25" width="7.44140625" style="4" customWidth="1"/>
    <col min="26" max="26" width="42.88671875" style="71" customWidth="1"/>
    <col min="27" max="27" width="11.88671875" style="71" customWidth="1"/>
    <col min="28" max="28" width="10" style="71" bestFit="1" customWidth="1"/>
    <col min="29" max="32" width="9.44140625" style="71" bestFit="1" customWidth="1"/>
    <col min="33" max="33" width="9.44140625" style="71" customWidth="1"/>
    <col min="34" max="34" width="9.44140625" style="71" bestFit="1" customWidth="1"/>
    <col min="35" max="35" width="11.88671875" style="71" customWidth="1"/>
    <col min="36" max="36" width="36" style="93" bestFit="1" customWidth="1"/>
    <col min="37" max="37" width="11.88671875" style="71" customWidth="1"/>
    <col min="38" max="38" width="112.44140625" style="144" customWidth="1"/>
    <col min="39" max="39" width="5.6640625" style="71" customWidth="1"/>
    <col min="40" max="40" width="7.6640625" style="71" hidden="1" customWidth="1" outlineLevel="1"/>
    <col min="41" max="41" width="9.88671875" style="71" hidden="1" customWidth="1" outlineLevel="1"/>
    <col min="42" max="42" width="7.6640625" style="71" hidden="1" customWidth="1" outlineLevel="1"/>
    <col min="43" max="43" width="9.88671875" style="71" hidden="1" customWidth="1" outlineLevel="1"/>
    <col min="44" max="44" width="7.6640625" style="71" hidden="1" customWidth="1" outlineLevel="1"/>
    <col min="45" max="45" width="9.88671875" style="71" hidden="1" customWidth="1" outlineLevel="1"/>
    <col min="46" max="46" width="7.6640625" style="71" hidden="1" customWidth="1" outlineLevel="1"/>
    <col min="47" max="47" width="9.88671875" style="71" hidden="1" customWidth="1" outlineLevel="1"/>
    <col min="48" max="48" width="7.6640625" style="71" hidden="1" customWidth="1" outlineLevel="1"/>
    <col min="49" max="49" width="9.88671875" style="71" hidden="1" customWidth="1" outlineLevel="1"/>
    <col min="50" max="50" width="7.6640625" style="71" hidden="1" customWidth="1" outlineLevel="1"/>
    <col min="51" max="51" width="9.88671875" style="71" hidden="1" customWidth="1" outlineLevel="1"/>
    <col min="52" max="52" width="7.6640625" style="71" hidden="1" customWidth="1" outlineLevel="1"/>
    <col min="53" max="53" width="9.88671875" style="71" hidden="1" customWidth="1" outlineLevel="1"/>
    <col min="54" max="54" width="7.6640625" style="71" hidden="1" customWidth="1" outlineLevel="1"/>
    <col min="55" max="55" width="9.88671875" style="71" hidden="1" customWidth="1" outlineLevel="1"/>
    <col min="56" max="56" width="9" style="71" hidden="1" customWidth="1" outlineLevel="1"/>
    <col min="57" max="57" width="12.6640625" style="71" hidden="1" customWidth="1" outlineLevel="1"/>
    <col min="58" max="58" width="16.44140625" style="71" customWidth="1" collapsed="1"/>
    <col min="59" max="16384" width="9.10937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0" t="s">
        <v>3</v>
      </c>
      <c r="E8" s="181"/>
      <c r="F8" s="182"/>
      <c r="G8" s="183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4"/>
      <c r="E9" s="185"/>
      <c r="F9" s="186"/>
      <c r="G9" s="187"/>
      <c r="Z9" s="104" t="s">
        <v>6</v>
      </c>
      <c r="AA9" s="94"/>
      <c r="AJ9" s="17"/>
      <c r="AK9" s="94"/>
      <c r="AL9" s="145"/>
      <c r="AM9" s="94"/>
      <c r="AN9" s="188" t="s">
        <v>7</v>
      </c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90"/>
      <c r="BF9" s="102"/>
      <c r="BG9" s="102"/>
    </row>
    <row r="10" spans="1:59" ht="22.5" customHeight="1">
      <c r="C10" s="191" t="s">
        <v>8</v>
      </c>
      <c r="D10" s="192" t="s">
        <v>9</v>
      </c>
      <c r="E10" s="193"/>
      <c r="F10" s="192" t="s">
        <v>10</v>
      </c>
      <c r="G10" s="193"/>
      <c r="I10" s="192" t="s">
        <v>11</v>
      </c>
      <c r="J10" s="194"/>
      <c r="K10" s="193"/>
      <c r="L10" s="192" t="s">
        <v>12</v>
      </c>
      <c r="M10" s="194"/>
      <c r="N10" s="193"/>
      <c r="O10" s="192" t="s">
        <v>13</v>
      </c>
      <c r="P10" s="194"/>
      <c r="Q10" s="195"/>
      <c r="R10" s="192" t="s">
        <v>14</v>
      </c>
      <c r="S10" s="193"/>
      <c r="T10" s="192" t="s">
        <v>15</v>
      </c>
      <c r="U10" s="196"/>
      <c r="V10" s="193"/>
      <c r="W10" s="105" t="s">
        <v>16</v>
      </c>
      <c r="Z10" s="19" t="s">
        <v>151</v>
      </c>
      <c r="AB10" s="205" t="s">
        <v>17</v>
      </c>
      <c r="AC10" s="206"/>
      <c r="AD10" s="206"/>
      <c r="AE10" s="206"/>
      <c r="AF10" s="206"/>
      <c r="AG10" s="206"/>
      <c r="AH10" s="206"/>
      <c r="AI10" s="207"/>
      <c r="AJ10" s="157"/>
      <c r="AM10" s="94"/>
      <c r="AN10" s="208" t="s">
        <v>18</v>
      </c>
      <c r="AO10" s="209"/>
      <c r="AP10" s="212" t="s">
        <v>19</v>
      </c>
      <c r="AQ10" s="213"/>
      <c r="AR10" s="213"/>
      <c r="AS10" s="213"/>
      <c r="AT10" s="213"/>
      <c r="AU10" s="214"/>
      <c r="AV10" s="215" t="s">
        <v>20</v>
      </c>
      <c r="AW10" s="216"/>
      <c r="AX10" s="216"/>
      <c r="AY10" s="217"/>
      <c r="AZ10" s="212" t="s">
        <v>21</v>
      </c>
      <c r="BA10" s="213"/>
      <c r="BB10" s="213"/>
      <c r="BC10" s="214"/>
      <c r="BD10" s="197" t="s">
        <v>22</v>
      </c>
      <c r="BE10" s="198"/>
      <c r="BF10" s="102"/>
      <c r="BG10" s="102"/>
    </row>
    <row r="11" spans="1:59" ht="25.5" customHeight="1">
      <c r="C11" s="191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8" t="s">
        <v>27</v>
      </c>
      <c r="AA11" s="218" t="s">
        <v>28</v>
      </c>
      <c r="AB11" s="22">
        <v>44802</v>
      </c>
      <c r="AC11" s="22">
        <f t="shared" ref="AC11:AH11" si="0">AB11+1</f>
        <v>44803</v>
      </c>
      <c r="AD11" s="22">
        <f t="shared" si="0"/>
        <v>44804</v>
      </c>
      <c r="AE11" s="22">
        <f t="shared" si="0"/>
        <v>44805</v>
      </c>
      <c r="AF11" s="22">
        <f t="shared" si="0"/>
        <v>44806</v>
      </c>
      <c r="AG11" s="22">
        <f t="shared" si="0"/>
        <v>44807</v>
      </c>
      <c r="AH11" s="22">
        <f t="shared" si="0"/>
        <v>44808</v>
      </c>
      <c r="AI11" s="218" t="s">
        <v>13</v>
      </c>
      <c r="AJ11" s="218" t="s">
        <v>135</v>
      </c>
      <c r="AK11" s="218" t="s">
        <v>29</v>
      </c>
      <c r="AL11" s="218" t="s">
        <v>16</v>
      </c>
      <c r="AM11" s="94"/>
      <c r="AN11" s="210"/>
      <c r="AO11" s="211"/>
      <c r="AP11" s="201" t="s">
        <v>30</v>
      </c>
      <c r="AQ11" s="202"/>
      <c r="AR11" s="201" t="s">
        <v>31</v>
      </c>
      <c r="AS11" s="202"/>
      <c r="AT11" s="201" t="s">
        <v>32</v>
      </c>
      <c r="AU11" s="202"/>
      <c r="AV11" s="203" t="s">
        <v>33</v>
      </c>
      <c r="AW11" s="204"/>
      <c r="AX11" s="203" t="s">
        <v>34</v>
      </c>
      <c r="AY11" s="204"/>
      <c r="AZ11" s="201" t="s">
        <v>35</v>
      </c>
      <c r="BA11" s="202"/>
      <c r="BB11" s="201" t="s">
        <v>36</v>
      </c>
      <c r="BC11" s="202"/>
      <c r="BD11" s="199"/>
      <c r="BE11" s="200"/>
      <c r="BF11" s="102"/>
      <c r="BG11" s="102"/>
    </row>
    <row r="12" spans="1:59" ht="36" customHeight="1">
      <c r="A12" s="108"/>
      <c r="B12" s="108"/>
      <c r="C12" s="179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19"/>
      <c r="AA12" s="21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19"/>
      <c r="AJ12" s="219"/>
      <c r="AK12" s="219"/>
      <c r="AL12" s="21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14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54520</v>
      </c>
      <c r="AB19" s="49">
        <v>9637</v>
      </c>
      <c r="AC19" s="49">
        <v>8766</v>
      </c>
      <c r="AD19" s="49">
        <v>0</v>
      </c>
      <c r="AE19" s="49">
        <v>8240</v>
      </c>
      <c r="AF19" s="49">
        <v>10600</v>
      </c>
      <c r="AG19" s="49">
        <v>9205</v>
      </c>
      <c r="AH19" s="49">
        <v>8038</v>
      </c>
      <c r="AI19" s="49">
        <f t="shared" si="14"/>
        <v>54486</v>
      </c>
      <c r="AJ19" s="49">
        <f>+AI19-AA19</f>
        <v>-34</v>
      </c>
      <c r="AK19" s="118">
        <f t="shared" si="11"/>
        <v>0.99937637564196624</v>
      </c>
      <c r="AL19" s="172" t="s">
        <v>152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6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6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6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6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">
      <c r="S36" s="4"/>
      <c r="T36" s="4"/>
      <c r="U36" s="4"/>
      <c r="V36" s="4"/>
      <c r="W36" s="4"/>
      <c r="AJ36" s="153"/>
      <c r="AK36" s="151"/>
      <c r="AM36" s="94"/>
    </row>
    <row r="37" spans="19:39" ht="18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N10:AO11"/>
    <mergeCell ref="AP10:AU10"/>
    <mergeCell ref="AV10:AY10"/>
    <mergeCell ref="AZ10:BC10"/>
    <mergeCell ref="AX11:AY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63"/>
  <sheetViews>
    <sheetView showGridLines="0" topLeftCell="Z7" zoomScale="70" zoomScaleNormal="70" workbookViewId="0">
      <selection activeCell="AJ20" sqref="AJ20"/>
    </sheetView>
  </sheetViews>
  <sheetFormatPr defaultColWidth="9.109375" defaultRowHeight="14.4" outlineLevelCol="1"/>
  <cols>
    <col min="1" max="1" width="20.6640625" style="71" hidden="1" customWidth="1"/>
    <col min="2" max="2" width="9.109375" style="71" hidden="1" customWidth="1"/>
    <col min="3" max="3" width="29.44140625" style="71" hidden="1" customWidth="1"/>
    <col min="4" max="4" width="9.109375" style="4" hidden="1" customWidth="1"/>
    <col min="5" max="5" width="10" style="4" hidden="1" customWidth="1"/>
    <col min="6" max="6" width="9.44140625" style="4" hidden="1" customWidth="1"/>
    <col min="7" max="7" width="9" style="4" hidden="1" customWidth="1"/>
    <col min="8" max="8" width="1.33203125" style="71" hidden="1" customWidth="1"/>
    <col min="9" max="9" width="5.88671875" style="4" hidden="1" customWidth="1"/>
    <col min="10" max="10" width="7.88671875" style="4" hidden="1" customWidth="1"/>
    <col min="11" max="11" width="8.33203125" style="91" hidden="1" customWidth="1"/>
    <col min="12" max="12" width="9.33203125" style="91" hidden="1" customWidth="1"/>
    <col min="13" max="13" width="8.44140625" style="92" hidden="1" customWidth="1"/>
    <col min="14" max="14" width="9.44140625" style="92" hidden="1" customWidth="1"/>
    <col min="15" max="15" width="8" style="92" hidden="1" customWidth="1"/>
    <col min="16" max="16" width="9.6640625" style="92" hidden="1" customWidth="1"/>
    <col min="17" max="17" width="9.109375" style="92" hidden="1" customWidth="1"/>
    <col min="18" max="18" width="7.109375" style="92" hidden="1" customWidth="1"/>
    <col min="19" max="19" width="7.44140625" style="71" hidden="1" customWidth="1"/>
    <col min="20" max="20" width="12.33203125" style="71" hidden="1" customWidth="1"/>
    <col min="21" max="21" width="12.109375" style="71" hidden="1" customWidth="1"/>
    <col min="22" max="22" width="11.109375" style="71" hidden="1" customWidth="1"/>
    <col min="23" max="23" width="41.88671875" style="71" hidden="1" customWidth="1"/>
    <col min="24" max="24" width="0" style="71" hidden="1" customWidth="1"/>
    <col min="25" max="25" width="7.44140625" style="4" customWidth="1"/>
    <col min="26" max="26" width="42.88671875" style="71" customWidth="1"/>
    <col min="27" max="27" width="11.88671875" style="71" customWidth="1"/>
    <col min="28" max="28" width="10" style="71" bestFit="1" customWidth="1"/>
    <col min="29" max="32" width="9.44140625" style="71" bestFit="1" customWidth="1"/>
    <col min="33" max="33" width="9.44140625" style="71" customWidth="1"/>
    <col min="34" max="34" width="9.44140625" style="71" bestFit="1" customWidth="1"/>
    <col min="35" max="35" width="11.88671875" style="71" customWidth="1"/>
    <col min="36" max="36" width="36" style="93" bestFit="1" customWidth="1"/>
    <col min="37" max="37" width="11.88671875" style="71" customWidth="1"/>
    <col min="38" max="38" width="112.44140625" style="144" customWidth="1"/>
    <col min="39" max="39" width="5.6640625" style="71" customWidth="1"/>
    <col min="40" max="40" width="7.6640625" style="71" hidden="1" customWidth="1" outlineLevel="1"/>
    <col min="41" max="41" width="9.88671875" style="71" hidden="1" customWidth="1" outlineLevel="1"/>
    <col min="42" max="42" width="7.6640625" style="71" hidden="1" customWidth="1" outlineLevel="1"/>
    <col min="43" max="43" width="9.88671875" style="71" hidden="1" customWidth="1" outlineLevel="1"/>
    <col min="44" max="44" width="7.6640625" style="71" hidden="1" customWidth="1" outlineLevel="1"/>
    <col min="45" max="45" width="9.88671875" style="71" hidden="1" customWidth="1" outlineLevel="1"/>
    <col min="46" max="46" width="7.6640625" style="71" hidden="1" customWidth="1" outlineLevel="1"/>
    <col min="47" max="47" width="9.88671875" style="71" hidden="1" customWidth="1" outlineLevel="1"/>
    <col min="48" max="48" width="7.6640625" style="71" hidden="1" customWidth="1" outlineLevel="1"/>
    <col min="49" max="49" width="9.88671875" style="71" hidden="1" customWidth="1" outlineLevel="1"/>
    <col min="50" max="50" width="7.6640625" style="71" hidden="1" customWidth="1" outlineLevel="1"/>
    <col min="51" max="51" width="9.88671875" style="71" hidden="1" customWidth="1" outlineLevel="1"/>
    <col min="52" max="52" width="7.6640625" style="71" hidden="1" customWidth="1" outlineLevel="1"/>
    <col min="53" max="53" width="9.88671875" style="71" hidden="1" customWidth="1" outlineLevel="1"/>
    <col min="54" max="54" width="7.6640625" style="71" hidden="1" customWidth="1" outlineLevel="1"/>
    <col min="55" max="55" width="9.88671875" style="71" hidden="1" customWidth="1" outlineLevel="1"/>
    <col min="56" max="56" width="9" style="71" hidden="1" customWidth="1" outlineLevel="1"/>
    <col min="57" max="57" width="12.6640625" style="71" hidden="1" customWidth="1" outlineLevel="1"/>
    <col min="58" max="58" width="16.44140625" style="71" customWidth="1" collapsed="1"/>
    <col min="59" max="16384" width="9.10937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0" t="s">
        <v>3</v>
      </c>
      <c r="E8" s="181"/>
      <c r="F8" s="182"/>
      <c r="G8" s="183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4"/>
      <c r="E9" s="185"/>
      <c r="F9" s="186"/>
      <c r="G9" s="187"/>
      <c r="Z9" s="104" t="s">
        <v>6</v>
      </c>
      <c r="AA9" s="94"/>
      <c r="AJ9" s="17"/>
      <c r="AK9" s="94"/>
      <c r="AL9" s="145"/>
      <c r="AM9" s="94"/>
      <c r="AN9" s="188" t="s">
        <v>7</v>
      </c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90"/>
      <c r="BF9" s="102"/>
      <c r="BG9" s="102"/>
    </row>
    <row r="10" spans="1:59" ht="22.5" customHeight="1">
      <c r="C10" s="191" t="s">
        <v>8</v>
      </c>
      <c r="D10" s="192" t="s">
        <v>9</v>
      </c>
      <c r="E10" s="193"/>
      <c r="F10" s="192" t="s">
        <v>10</v>
      </c>
      <c r="G10" s="193"/>
      <c r="I10" s="192" t="s">
        <v>11</v>
      </c>
      <c r="J10" s="194"/>
      <c r="K10" s="193"/>
      <c r="L10" s="192" t="s">
        <v>12</v>
      </c>
      <c r="M10" s="194"/>
      <c r="N10" s="193"/>
      <c r="O10" s="192" t="s">
        <v>13</v>
      </c>
      <c r="P10" s="194"/>
      <c r="Q10" s="195"/>
      <c r="R10" s="192" t="s">
        <v>14</v>
      </c>
      <c r="S10" s="193"/>
      <c r="T10" s="192" t="s">
        <v>15</v>
      </c>
      <c r="U10" s="196"/>
      <c r="V10" s="193"/>
      <c r="W10" s="105" t="s">
        <v>16</v>
      </c>
      <c r="Z10" s="19" t="s">
        <v>149</v>
      </c>
      <c r="AB10" s="205" t="s">
        <v>17</v>
      </c>
      <c r="AC10" s="206"/>
      <c r="AD10" s="206"/>
      <c r="AE10" s="206"/>
      <c r="AF10" s="206"/>
      <c r="AG10" s="206"/>
      <c r="AH10" s="206"/>
      <c r="AI10" s="207"/>
      <c r="AJ10" s="157"/>
      <c r="AM10" s="94"/>
      <c r="AN10" s="208" t="s">
        <v>18</v>
      </c>
      <c r="AO10" s="209"/>
      <c r="AP10" s="212" t="s">
        <v>19</v>
      </c>
      <c r="AQ10" s="213"/>
      <c r="AR10" s="213"/>
      <c r="AS10" s="213"/>
      <c r="AT10" s="213"/>
      <c r="AU10" s="214"/>
      <c r="AV10" s="215" t="s">
        <v>20</v>
      </c>
      <c r="AW10" s="216"/>
      <c r="AX10" s="216"/>
      <c r="AY10" s="217"/>
      <c r="AZ10" s="212" t="s">
        <v>21</v>
      </c>
      <c r="BA10" s="213"/>
      <c r="BB10" s="213"/>
      <c r="BC10" s="214"/>
      <c r="BD10" s="197" t="s">
        <v>22</v>
      </c>
      <c r="BE10" s="198"/>
      <c r="BF10" s="102"/>
      <c r="BG10" s="102"/>
    </row>
    <row r="11" spans="1:59" ht="25.5" customHeight="1">
      <c r="C11" s="191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8" t="s">
        <v>27</v>
      </c>
      <c r="AA11" s="218" t="s">
        <v>28</v>
      </c>
      <c r="AB11" s="22">
        <v>44795</v>
      </c>
      <c r="AC11" s="22">
        <f t="shared" ref="AC11:AH11" si="0">AB11+1</f>
        <v>44796</v>
      </c>
      <c r="AD11" s="22">
        <f t="shared" si="0"/>
        <v>44797</v>
      </c>
      <c r="AE11" s="22">
        <f t="shared" si="0"/>
        <v>44798</v>
      </c>
      <c r="AF11" s="22">
        <f t="shared" si="0"/>
        <v>44799</v>
      </c>
      <c r="AG11" s="22">
        <f t="shared" si="0"/>
        <v>44800</v>
      </c>
      <c r="AH11" s="22">
        <f t="shared" si="0"/>
        <v>44801</v>
      </c>
      <c r="AI11" s="218" t="s">
        <v>13</v>
      </c>
      <c r="AJ11" s="218" t="s">
        <v>135</v>
      </c>
      <c r="AK11" s="218" t="s">
        <v>29</v>
      </c>
      <c r="AL11" s="218" t="s">
        <v>16</v>
      </c>
      <c r="AM11" s="94"/>
      <c r="AN11" s="210"/>
      <c r="AO11" s="211"/>
      <c r="AP11" s="201" t="s">
        <v>30</v>
      </c>
      <c r="AQ11" s="202"/>
      <c r="AR11" s="201" t="s">
        <v>31</v>
      </c>
      <c r="AS11" s="202"/>
      <c r="AT11" s="201" t="s">
        <v>32</v>
      </c>
      <c r="AU11" s="202"/>
      <c r="AV11" s="203" t="s">
        <v>33</v>
      </c>
      <c r="AW11" s="204"/>
      <c r="AX11" s="203" t="s">
        <v>34</v>
      </c>
      <c r="AY11" s="204"/>
      <c r="AZ11" s="201" t="s">
        <v>35</v>
      </c>
      <c r="BA11" s="202"/>
      <c r="BB11" s="201" t="s">
        <v>36</v>
      </c>
      <c r="BC11" s="202"/>
      <c r="BD11" s="199"/>
      <c r="BE11" s="200"/>
      <c r="BF11" s="102"/>
      <c r="BG11" s="102"/>
    </row>
    <row r="12" spans="1:59" ht="36" customHeight="1">
      <c r="A12" s="108"/>
      <c r="B12" s="108"/>
      <c r="C12" s="178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19"/>
      <c r="AA12" s="21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19"/>
      <c r="AJ12" s="219"/>
      <c r="AK12" s="219"/>
      <c r="AL12" s="21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61.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60240</v>
      </c>
      <c r="AB19" s="49">
        <v>8090</v>
      </c>
      <c r="AC19" s="49">
        <v>11546</v>
      </c>
      <c r="AD19" s="49">
        <v>11488</v>
      </c>
      <c r="AE19" s="49">
        <v>11808</v>
      </c>
      <c r="AF19" s="49">
        <v>10911</v>
      </c>
      <c r="AG19" s="49">
        <v>6419</v>
      </c>
      <c r="AH19" s="49">
        <v>0</v>
      </c>
      <c r="AI19" s="49">
        <f t="shared" si="14"/>
        <v>60262</v>
      </c>
      <c r="AJ19" s="49">
        <f>+AI19-AA19</f>
        <v>22</v>
      </c>
      <c r="AK19" s="118">
        <f t="shared" si="11"/>
        <v>1.0003652058432935</v>
      </c>
      <c r="AL19" s="172" t="s">
        <v>150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6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6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6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6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">
      <c r="S36" s="4"/>
      <c r="T36" s="4"/>
      <c r="U36" s="4"/>
      <c r="V36" s="4"/>
      <c r="W36" s="4"/>
      <c r="AJ36" s="153"/>
      <c r="AK36" s="151"/>
      <c r="AM36" s="94"/>
    </row>
    <row r="37" spans="19:39" ht="18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AL28:AL34"/>
    <mergeCell ref="Z11:Z12"/>
    <mergeCell ref="AA11:AA12"/>
    <mergeCell ref="AI11:AI12"/>
    <mergeCell ref="AJ11:AJ12"/>
    <mergeCell ref="AK11:AK12"/>
    <mergeCell ref="AL11:AL12"/>
    <mergeCell ref="AN10:AO11"/>
    <mergeCell ref="AP10:AU10"/>
    <mergeCell ref="AV10:AY10"/>
    <mergeCell ref="AZ10:BC10"/>
    <mergeCell ref="AX11:AY11"/>
    <mergeCell ref="AZ11:BA11"/>
    <mergeCell ref="BB11:BC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63"/>
  <sheetViews>
    <sheetView showGridLines="0" topLeftCell="Y7" zoomScale="70" zoomScaleNormal="70" workbookViewId="0">
      <selection activeCell="AL14" sqref="AL14"/>
    </sheetView>
  </sheetViews>
  <sheetFormatPr defaultColWidth="9.109375" defaultRowHeight="14.4" outlineLevelCol="1"/>
  <cols>
    <col min="1" max="1" width="20.6640625" style="71" hidden="1" customWidth="1"/>
    <col min="2" max="2" width="9.109375" style="71" hidden="1" customWidth="1"/>
    <col min="3" max="3" width="29.44140625" style="71" hidden="1" customWidth="1"/>
    <col min="4" max="4" width="9.109375" style="4" hidden="1" customWidth="1"/>
    <col min="5" max="5" width="10" style="4" hidden="1" customWidth="1"/>
    <col min="6" max="6" width="9.44140625" style="4" hidden="1" customWidth="1"/>
    <col min="7" max="7" width="9" style="4" hidden="1" customWidth="1"/>
    <col min="8" max="8" width="1.33203125" style="71" hidden="1" customWidth="1"/>
    <col min="9" max="9" width="5.88671875" style="4" hidden="1" customWidth="1"/>
    <col min="10" max="10" width="7.88671875" style="4" hidden="1" customWidth="1"/>
    <col min="11" max="11" width="8.33203125" style="91" hidden="1" customWidth="1"/>
    <col min="12" max="12" width="9.33203125" style="91" hidden="1" customWidth="1"/>
    <col min="13" max="13" width="8.44140625" style="92" hidden="1" customWidth="1"/>
    <col min="14" max="14" width="9.44140625" style="92" hidden="1" customWidth="1"/>
    <col min="15" max="15" width="8" style="92" hidden="1" customWidth="1"/>
    <col min="16" max="16" width="9.6640625" style="92" hidden="1" customWidth="1"/>
    <col min="17" max="17" width="9.109375" style="92" hidden="1" customWidth="1"/>
    <col min="18" max="18" width="7.109375" style="92" hidden="1" customWidth="1"/>
    <col min="19" max="19" width="7.44140625" style="71" hidden="1" customWidth="1"/>
    <col min="20" max="20" width="12.33203125" style="71" hidden="1" customWidth="1"/>
    <col min="21" max="21" width="12.109375" style="71" hidden="1" customWidth="1"/>
    <col min="22" max="22" width="11.109375" style="71" hidden="1" customWidth="1"/>
    <col min="23" max="23" width="41.88671875" style="71" hidden="1" customWidth="1"/>
    <col min="24" max="24" width="0" style="71" hidden="1" customWidth="1"/>
    <col min="25" max="25" width="7.44140625" style="4" customWidth="1"/>
    <col min="26" max="26" width="42.88671875" style="71" customWidth="1"/>
    <col min="27" max="27" width="11.88671875" style="71" customWidth="1"/>
    <col min="28" max="28" width="10" style="71" bestFit="1" customWidth="1"/>
    <col min="29" max="32" width="9.44140625" style="71" bestFit="1" customWidth="1"/>
    <col min="33" max="33" width="9.44140625" style="71" customWidth="1"/>
    <col min="34" max="34" width="9.44140625" style="71" bestFit="1" customWidth="1"/>
    <col min="35" max="35" width="11.88671875" style="71" customWidth="1"/>
    <col min="36" max="36" width="36" style="93" bestFit="1" customWidth="1"/>
    <col min="37" max="37" width="11.88671875" style="71" customWidth="1"/>
    <col min="38" max="38" width="112.44140625" style="144" customWidth="1"/>
    <col min="39" max="39" width="5.6640625" style="71" customWidth="1"/>
    <col min="40" max="40" width="7.6640625" style="71" hidden="1" customWidth="1" outlineLevel="1"/>
    <col min="41" max="41" width="9.88671875" style="71" hidden="1" customWidth="1" outlineLevel="1"/>
    <col min="42" max="42" width="7.6640625" style="71" hidden="1" customWidth="1" outlineLevel="1"/>
    <col min="43" max="43" width="9.88671875" style="71" hidden="1" customWidth="1" outlineLevel="1"/>
    <col min="44" max="44" width="7.6640625" style="71" hidden="1" customWidth="1" outlineLevel="1"/>
    <col min="45" max="45" width="9.88671875" style="71" hidden="1" customWidth="1" outlineLevel="1"/>
    <col min="46" max="46" width="7.6640625" style="71" hidden="1" customWidth="1" outlineLevel="1"/>
    <col min="47" max="47" width="9.88671875" style="71" hidden="1" customWidth="1" outlineLevel="1"/>
    <col min="48" max="48" width="7.6640625" style="71" hidden="1" customWidth="1" outlineLevel="1"/>
    <col min="49" max="49" width="9.88671875" style="71" hidden="1" customWidth="1" outlineLevel="1"/>
    <col min="50" max="50" width="7.6640625" style="71" hidden="1" customWidth="1" outlineLevel="1"/>
    <col min="51" max="51" width="9.88671875" style="71" hidden="1" customWidth="1" outlineLevel="1"/>
    <col min="52" max="52" width="7.6640625" style="71" hidden="1" customWidth="1" outlineLevel="1"/>
    <col min="53" max="53" width="9.88671875" style="71" hidden="1" customWidth="1" outlineLevel="1"/>
    <col min="54" max="54" width="7.6640625" style="71" hidden="1" customWidth="1" outlineLevel="1"/>
    <col min="55" max="55" width="9.88671875" style="71" hidden="1" customWidth="1" outlineLevel="1"/>
    <col min="56" max="56" width="9" style="71" hidden="1" customWidth="1" outlineLevel="1"/>
    <col min="57" max="57" width="12.6640625" style="71" hidden="1" customWidth="1" outlineLevel="1"/>
    <col min="58" max="58" width="16.44140625" style="71" customWidth="1" collapsed="1"/>
    <col min="59" max="16384" width="9.10937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0" t="s">
        <v>3</v>
      </c>
      <c r="E8" s="181"/>
      <c r="F8" s="182"/>
      <c r="G8" s="183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4"/>
      <c r="E9" s="185"/>
      <c r="F9" s="186"/>
      <c r="G9" s="187"/>
      <c r="Z9" s="104" t="s">
        <v>6</v>
      </c>
      <c r="AA9" s="94"/>
      <c r="AJ9" s="17"/>
      <c r="AK9" s="94"/>
      <c r="AL9" s="145"/>
      <c r="AM9" s="94"/>
      <c r="AN9" s="188" t="s">
        <v>7</v>
      </c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90"/>
      <c r="BF9" s="102"/>
      <c r="BG9" s="102"/>
    </row>
    <row r="10" spans="1:59" ht="22.5" customHeight="1">
      <c r="C10" s="191" t="s">
        <v>8</v>
      </c>
      <c r="D10" s="192" t="s">
        <v>9</v>
      </c>
      <c r="E10" s="193"/>
      <c r="F10" s="192" t="s">
        <v>10</v>
      </c>
      <c r="G10" s="193"/>
      <c r="I10" s="192" t="s">
        <v>11</v>
      </c>
      <c r="J10" s="194"/>
      <c r="K10" s="193"/>
      <c r="L10" s="192" t="s">
        <v>12</v>
      </c>
      <c r="M10" s="194"/>
      <c r="N10" s="193"/>
      <c r="O10" s="192" t="s">
        <v>13</v>
      </c>
      <c r="P10" s="194"/>
      <c r="Q10" s="195"/>
      <c r="R10" s="192" t="s">
        <v>14</v>
      </c>
      <c r="S10" s="193"/>
      <c r="T10" s="192" t="s">
        <v>15</v>
      </c>
      <c r="U10" s="196"/>
      <c r="V10" s="193"/>
      <c r="W10" s="105" t="s">
        <v>16</v>
      </c>
      <c r="Z10" s="19" t="s">
        <v>148</v>
      </c>
      <c r="AB10" s="205" t="s">
        <v>17</v>
      </c>
      <c r="AC10" s="206"/>
      <c r="AD10" s="206"/>
      <c r="AE10" s="206"/>
      <c r="AF10" s="206"/>
      <c r="AG10" s="206"/>
      <c r="AH10" s="206"/>
      <c r="AI10" s="207"/>
      <c r="AJ10" s="157"/>
      <c r="AM10" s="94"/>
      <c r="AN10" s="208" t="s">
        <v>18</v>
      </c>
      <c r="AO10" s="209"/>
      <c r="AP10" s="212" t="s">
        <v>19</v>
      </c>
      <c r="AQ10" s="213"/>
      <c r="AR10" s="213"/>
      <c r="AS10" s="213"/>
      <c r="AT10" s="213"/>
      <c r="AU10" s="214"/>
      <c r="AV10" s="215" t="s">
        <v>20</v>
      </c>
      <c r="AW10" s="216"/>
      <c r="AX10" s="216"/>
      <c r="AY10" s="217"/>
      <c r="AZ10" s="212" t="s">
        <v>21</v>
      </c>
      <c r="BA10" s="213"/>
      <c r="BB10" s="213"/>
      <c r="BC10" s="214"/>
      <c r="BD10" s="197" t="s">
        <v>22</v>
      </c>
      <c r="BE10" s="198"/>
      <c r="BF10" s="102"/>
      <c r="BG10" s="102"/>
    </row>
    <row r="11" spans="1:59" ht="25.5" customHeight="1">
      <c r="C11" s="191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8" t="s">
        <v>27</v>
      </c>
      <c r="AA11" s="218" t="s">
        <v>28</v>
      </c>
      <c r="AB11" s="22">
        <v>44788</v>
      </c>
      <c r="AC11" s="22">
        <f t="shared" ref="AC11:AH11" si="0">AB11+1</f>
        <v>44789</v>
      </c>
      <c r="AD11" s="22">
        <f t="shared" si="0"/>
        <v>44790</v>
      </c>
      <c r="AE11" s="22">
        <f t="shared" si="0"/>
        <v>44791</v>
      </c>
      <c r="AF11" s="22">
        <f t="shared" si="0"/>
        <v>44792</v>
      </c>
      <c r="AG11" s="22">
        <f t="shared" si="0"/>
        <v>44793</v>
      </c>
      <c r="AH11" s="22">
        <f t="shared" si="0"/>
        <v>44794</v>
      </c>
      <c r="AI11" s="218" t="s">
        <v>13</v>
      </c>
      <c r="AJ11" s="218" t="s">
        <v>135</v>
      </c>
      <c r="AK11" s="218" t="s">
        <v>29</v>
      </c>
      <c r="AL11" s="218" t="s">
        <v>16</v>
      </c>
      <c r="AM11" s="94"/>
      <c r="AN11" s="210"/>
      <c r="AO11" s="211"/>
      <c r="AP11" s="201" t="s">
        <v>30</v>
      </c>
      <c r="AQ11" s="202"/>
      <c r="AR11" s="201" t="s">
        <v>31</v>
      </c>
      <c r="AS11" s="202"/>
      <c r="AT11" s="201" t="s">
        <v>32</v>
      </c>
      <c r="AU11" s="202"/>
      <c r="AV11" s="203" t="s">
        <v>33</v>
      </c>
      <c r="AW11" s="204"/>
      <c r="AX11" s="203" t="s">
        <v>34</v>
      </c>
      <c r="AY11" s="204"/>
      <c r="AZ11" s="201" t="s">
        <v>35</v>
      </c>
      <c r="BA11" s="202"/>
      <c r="BB11" s="201" t="s">
        <v>36</v>
      </c>
      <c r="BC11" s="202"/>
      <c r="BD11" s="199"/>
      <c r="BE11" s="200"/>
      <c r="BF11" s="102"/>
      <c r="BG11" s="102"/>
    </row>
    <row r="12" spans="1:59" ht="36" customHeight="1">
      <c r="A12" s="108"/>
      <c r="B12" s="108"/>
      <c r="C12" s="177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19"/>
      <c r="AA12" s="21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19"/>
      <c r="AJ12" s="219"/>
      <c r="AK12" s="219"/>
      <c r="AL12" s="21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61.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66920</v>
      </c>
      <c r="AB19" s="49">
        <v>9006</v>
      </c>
      <c r="AC19" s="49">
        <v>10282</v>
      </c>
      <c r="AD19" s="49">
        <v>10453</v>
      </c>
      <c r="AE19" s="49">
        <v>9446</v>
      </c>
      <c r="AF19" s="49">
        <v>11700</v>
      </c>
      <c r="AG19" s="49">
        <v>10692</v>
      </c>
      <c r="AH19" s="49">
        <v>5771</v>
      </c>
      <c r="AI19" s="49">
        <f t="shared" si="14"/>
        <v>67350</v>
      </c>
      <c r="AJ19" s="49">
        <f>+AI19-AA19</f>
        <v>430</v>
      </c>
      <c r="AK19" s="118">
        <f t="shared" si="11"/>
        <v>1.0064255827854154</v>
      </c>
      <c r="AL19" s="172" t="s">
        <v>145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6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6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6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6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">
      <c r="S36" s="4"/>
      <c r="T36" s="4"/>
      <c r="U36" s="4"/>
      <c r="V36" s="4"/>
      <c r="W36" s="4"/>
      <c r="AJ36" s="153"/>
      <c r="AK36" s="151"/>
      <c r="AM36" s="94"/>
    </row>
    <row r="37" spans="19:39" ht="18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N10:AO11"/>
    <mergeCell ref="AP10:AU10"/>
    <mergeCell ref="AV10:AY10"/>
    <mergeCell ref="AZ10:BC10"/>
    <mergeCell ref="AX11:AY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63"/>
  <sheetViews>
    <sheetView showGridLines="0" topLeftCell="Y7" zoomScale="70" zoomScaleNormal="70" workbookViewId="0">
      <selection activeCell="AL19" sqref="AL19"/>
    </sheetView>
  </sheetViews>
  <sheetFormatPr defaultColWidth="9.109375" defaultRowHeight="14.4" outlineLevelCol="1"/>
  <cols>
    <col min="1" max="1" width="20.6640625" style="71" hidden="1" customWidth="1"/>
    <col min="2" max="2" width="9.109375" style="71" hidden="1" customWidth="1"/>
    <col min="3" max="3" width="29.44140625" style="71" hidden="1" customWidth="1"/>
    <col min="4" max="4" width="9.109375" style="4" hidden="1" customWidth="1"/>
    <col min="5" max="5" width="10" style="4" hidden="1" customWidth="1"/>
    <col min="6" max="6" width="9.44140625" style="4" hidden="1" customWidth="1"/>
    <col min="7" max="7" width="9" style="4" hidden="1" customWidth="1"/>
    <col min="8" max="8" width="1.33203125" style="71" hidden="1" customWidth="1"/>
    <col min="9" max="9" width="5.88671875" style="4" hidden="1" customWidth="1"/>
    <col min="10" max="10" width="7.88671875" style="4" hidden="1" customWidth="1"/>
    <col min="11" max="11" width="8.33203125" style="91" hidden="1" customWidth="1"/>
    <col min="12" max="12" width="9.33203125" style="91" hidden="1" customWidth="1"/>
    <col min="13" max="13" width="8.44140625" style="92" hidden="1" customWidth="1"/>
    <col min="14" max="14" width="9.44140625" style="92" hidden="1" customWidth="1"/>
    <col min="15" max="15" width="8" style="92" hidden="1" customWidth="1"/>
    <col min="16" max="16" width="9.6640625" style="92" hidden="1" customWidth="1"/>
    <col min="17" max="17" width="9.109375" style="92" hidden="1" customWidth="1"/>
    <col min="18" max="18" width="7.109375" style="92" hidden="1" customWidth="1"/>
    <col min="19" max="19" width="7.44140625" style="71" hidden="1" customWidth="1"/>
    <col min="20" max="20" width="12.33203125" style="71" hidden="1" customWidth="1"/>
    <col min="21" max="21" width="12.109375" style="71" hidden="1" customWidth="1"/>
    <col min="22" max="22" width="11.109375" style="71" hidden="1" customWidth="1"/>
    <col min="23" max="23" width="41.88671875" style="71" hidden="1" customWidth="1"/>
    <col min="24" max="24" width="0" style="71" hidden="1" customWidth="1"/>
    <col min="25" max="25" width="7.44140625" style="4" customWidth="1"/>
    <col min="26" max="26" width="42.88671875" style="71" customWidth="1"/>
    <col min="27" max="27" width="11.88671875" style="71" customWidth="1"/>
    <col min="28" max="28" width="10" style="71" bestFit="1" customWidth="1"/>
    <col min="29" max="32" width="9.44140625" style="71" bestFit="1" customWidth="1"/>
    <col min="33" max="33" width="9.44140625" style="71" customWidth="1"/>
    <col min="34" max="34" width="9.44140625" style="71" bestFit="1" customWidth="1"/>
    <col min="35" max="35" width="11.88671875" style="71" customWidth="1"/>
    <col min="36" max="36" width="36" style="93" bestFit="1" customWidth="1"/>
    <col min="37" max="37" width="11.88671875" style="71" customWidth="1"/>
    <col min="38" max="38" width="112.44140625" style="144" customWidth="1"/>
    <col min="39" max="39" width="5.6640625" style="71" customWidth="1"/>
    <col min="40" max="40" width="7.6640625" style="71" hidden="1" customWidth="1" outlineLevel="1"/>
    <col min="41" max="41" width="9.88671875" style="71" hidden="1" customWidth="1" outlineLevel="1"/>
    <col min="42" max="42" width="7.6640625" style="71" hidden="1" customWidth="1" outlineLevel="1"/>
    <col min="43" max="43" width="9.88671875" style="71" hidden="1" customWidth="1" outlineLevel="1"/>
    <col min="44" max="44" width="7.6640625" style="71" hidden="1" customWidth="1" outlineLevel="1"/>
    <col min="45" max="45" width="9.88671875" style="71" hidden="1" customWidth="1" outlineLevel="1"/>
    <col min="46" max="46" width="7.6640625" style="71" hidden="1" customWidth="1" outlineLevel="1"/>
    <col min="47" max="47" width="9.88671875" style="71" hidden="1" customWidth="1" outlineLevel="1"/>
    <col min="48" max="48" width="7.6640625" style="71" hidden="1" customWidth="1" outlineLevel="1"/>
    <col min="49" max="49" width="9.88671875" style="71" hidden="1" customWidth="1" outlineLevel="1"/>
    <col min="50" max="50" width="7.6640625" style="71" hidden="1" customWidth="1" outlineLevel="1"/>
    <col min="51" max="51" width="9.88671875" style="71" hidden="1" customWidth="1" outlineLevel="1"/>
    <col min="52" max="52" width="7.6640625" style="71" hidden="1" customWidth="1" outlineLevel="1"/>
    <col min="53" max="53" width="9.88671875" style="71" hidden="1" customWidth="1" outlineLevel="1"/>
    <col min="54" max="54" width="7.6640625" style="71" hidden="1" customWidth="1" outlineLevel="1"/>
    <col min="55" max="55" width="9.88671875" style="71" hidden="1" customWidth="1" outlineLevel="1"/>
    <col min="56" max="56" width="9" style="71" hidden="1" customWidth="1" outlineLevel="1"/>
    <col min="57" max="57" width="12.6640625" style="71" hidden="1" customWidth="1" outlineLevel="1"/>
    <col min="58" max="58" width="16.44140625" style="71" customWidth="1" collapsed="1"/>
    <col min="59" max="16384" width="9.10937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0" t="s">
        <v>3</v>
      </c>
      <c r="E8" s="181"/>
      <c r="F8" s="182"/>
      <c r="G8" s="183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4"/>
      <c r="E9" s="185"/>
      <c r="F9" s="186"/>
      <c r="G9" s="187"/>
      <c r="Z9" s="104" t="s">
        <v>6</v>
      </c>
      <c r="AA9" s="94"/>
      <c r="AJ9" s="17"/>
      <c r="AK9" s="94"/>
      <c r="AL9" s="145"/>
      <c r="AM9" s="94"/>
      <c r="AN9" s="188" t="s">
        <v>7</v>
      </c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90"/>
      <c r="BF9" s="102"/>
      <c r="BG9" s="102"/>
    </row>
    <row r="10" spans="1:59" ht="22.5" customHeight="1">
      <c r="C10" s="191" t="s">
        <v>8</v>
      </c>
      <c r="D10" s="192" t="s">
        <v>9</v>
      </c>
      <c r="E10" s="193"/>
      <c r="F10" s="192" t="s">
        <v>10</v>
      </c>
      <c r="G10" s="193"/>
      <c r="I10" s="192" t="s">
        <v>11</v>
      </c>
      <c r="J10" s="194"/>
      <c r="K10" s="193"/>
      <c r="L10" s="192" t="s">
        <v>12</v>
      </c>
      <c r="M10" s="194"/>
      <c r="N10" s="193"/>
      <c r="O10" s="192" t="s">
        <v>13</v>
      </c>
      <c r="P10" s="194"/>
      <c r="Q10" s="195"/>
      <c r="R10" s="192" t="s">
        <v>14</v>
      </c>
      <c r="S10" s="193"/>
      <c r="T10" s="192" t="s">
        <v>15</v>
      </c>
      <c r="U10" s="196"/>
      <c r="V10" s="193"/>
      <c r="W10" s="105" t="s">
        <v>16</v>
      </c>
      <c r="Z10" s="19" t="s">
        <v>147</v>
      </c>
      <c r="AB10" s="205" t="s">
        <v>17</v>
      </c>
      <c r="AC10" s="206"/>
      <c r="AD10" s="206"/>
      <c r="AE10" s="206"/>
      <c r="AF10" s="206"/>
      <c r="AG10" s="206"/>
      <c r="AH10" s="206"/>
      <c r="AI10" s="207"/>
      <c r="AJ10" s="157"/>
      <c r="AM10" s="94"/>
      <c r="AN10" s="208" t="s">
        <v>18</v>
      </c>
      <c r="AO10" s="209"/>
      <c r="AP10" s="212" t="s">
        <v>19</v>
      </c>
      <c r="AQ10" s="213"/>
      <c r="AR10" s="213"/>
      <c r="AS10" s="213"/>
      <c r="AT10" s="213"/>
      <c r="AU10" s="214"/>
      <c r="AV10" s="215" t="s">
        <v>20</v>
      </c>
      <c r="AW10" s="216"/>
      <c r="AX10" s="216"/>
      <c r="AY10" s="217"/>
      <c r="AZ10" s="212" t="s">
        <v>21</v>
      </c>
      <c r="BA10" s="213"/>
      <c r="BB10" s="213"/>
      <c r="BC10" s="214"/>
      <c r="BD10" s="197" t="s">
        <v>22</v>
      </c>
      <c r="BE10" s="198"/>
      <c r="BF10" s="102"/>
      <c r="BG10" s="102"/>
    </row>
    <row r="11" spans="1:59" ht="25.5" customHeight="1">
      <c r="C11" s="191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8" t="s">
        <v>27</v>
      </c>
      <c r="AA11" s="218" t="s">
        <v>28</v>
      </c>
      <c r="AB11" s="22">
        <v>44781</v>
      </c>
      <c r="AC11" s="22">
        <f t="shared" ref="AC11:AH11" si="0">AB11+1</f>
        <v>44782</v>
      </c>
      <c r="AD11" s="22">
        <f t="shared" si="0"/>
        <v>44783</v>
      </c>
      <c r="AE11" s="22">
        <f t="shared" si="0"/>
        <v>44784</v>
      </c>
      <c r="AF11" s="22">
        <f t="shared" si="0"/>
        <v>44785</v>
      </c>
      <c r="AG11" s="22">
        <f t="shared" si="0"/>
        <v>44786</v>
      </c>
      <c r="AH11" s="22">
        <f t="shared" si="0"/>
        <v>44787</v>
      </c>
      <c r="AI11" s="218" t="s">
        <v>13</v>
      </c>
      <c r="AJ11" s="218" t="s">
        <v>135</v>
      </c>
      <c r="AK11" s="218" t="s">
        <v>29</v>
      </c>
      <c r="AL11" s="218" t="s">
        <v>16</v>
      </c>
      <c r="AM11" s="94"/>
      <c r="AN11" s="210"/>
      <c r="AO11" s="211"/>
      <c r="AP11" s="201" t="s">
        <v>30</v>
      </c>
      <c r="AQ11" s="202"/>
      <c r="AR11" s="201" t="s">
        <v>31</v>
      </c>
      <c r="AS11" s="202"/>
      <c r="AT11" s="201" t="s">
        <v>32</v>
      </c>
      <c r="AU11" s="202"/>
      <c r="AV11" s="203" t="s">
        <v>33</v>
      </c>
      <c r="AW11" s="204"/>
      <c r="AX11" s="203" t="s">
        <v>34</v>
      </c>
      <c r="AY11" s="204"/>
      <c r="AZ11" s="201" t="s">
        <v>35</v>
      </c>
      <c r="BA11" s="202"/>
      <c r="BB11" s="201" t="s">
        <v>36</v>
      </c>
      <c r="BC11" s="202"/>
      <c r="BD11" s="199"/>
      <c r="BE11" s="200"/>
      <c r="BF11" s="102"/>
      <c r="BG11" s="102"/>
    </row>
    <row r="12" spans="1:59" ht="36" customHeight="1">
      <c r="A12" s="108"/>
      <c r="B12" s="108"/>
      <c r="C12" s="176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19"/>
      <c r="AA12" s="21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19"/>
      <c r="AJ12" s="219"/>
      <c r="AK12" s="219"/>
      <c r="AL12" s="21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61.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58440</v>
      </c>
      <c r="AB19" s="49">
        <v>11024</v>
      </c>
      <c r="AC19" s="49">
        <v>10986</v>
      </c>
      <c r="AD19" s="49">
        <v>10365</v>
      </c>
      <c r="AE19" s="49">
        <v>9730</v>
      </c>
      <c r="AF19" s="49">
        <v>10137</v>
      </c>
      <c r="AG19" s="49">
        <v>6532</v>
      </c>
      <c r="AH19" s="49"/>
      <c r="AI19" s="49">
        <f t="shared" si="14"/>
        <v>58774</v>
      </c>
      <c r="AJ19" s="49">
        <f>+AI19-AA19</f>
        <v>334</v>
      </c>
      <c r="AK19" s="118">
        <f t="shared" si="11"/>
        <v>1.0057152635181383</v>
      </c>
      <c r="AL19" s="172" t="s">
        <v>145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6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6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6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6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">
      <c r="S36" s="4"/>
      <c r="T36" s="4"/>
      <c r="U36" s="4"/>
      <c r="V36" s="4"/>
      <c r="W36" s="4"/>
      <c r="AJ36" s="153"/>
      <c r="AK36" s="151"/>
      <c r="AM36" s="94"/>
    </row>
    <row r="37" spans="19:39" ht="18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AL28:AL34"/>
    <mergeCell ref="Z11:Z12"/>
    <mergeCell ref="AA11:AA12"/>
    <mergeCell ref="AI11:AI12"/>
    <mergeCell ref="AJ11:AJ12"/>
    <mergeCell ref="AK11:AK12"/>
    <mergeCell ref="AL11:AL12"/>
    <mergeCell ref="AN10:AO11"/>
    <mergeCell ref="AP10:AU10"/>
    <mergeCell ref="AV10:AY10"/>
    <mergeCell ref="AZ10:BC10"/>
    <mergeCell ref="AX11:AY11"/>
    <mergeCell ref="AZ11:BA11"/>
    <mergeCell ref="BB11:BC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50"/>
  </sheetPr>
  <dimension ref="A1:BG63"/>
  <sheetViews>
    <sheetView showGridLines="0" topLeftCell="Y8" zoomScale="70" zoomScaleNormal="70" workbookViewId="0">
      <selection activeCell="AG21" sqref="AG21"/>
    </sheetView>
  </sheetViews>
  <sheetFormatPr defaultColWidth="9.109375" defaultRowHeight="14.4" outlineLevelCol="1"/>
  <cols>
    <col min="1" max="1" width="20.6640625" style="71" hidden="1" customWidth="1"/>
    <col min="2" max="2" width="9.109375" style="71" hidden="1" customWidth="1"/>
    <col min="3" max="3" width="29.44140625" style="71" hidden="1" customWidth="1"/>
    <col min="4" max="4" width="9.109375" style="4" hidden="1" customWidth="1"/>
    <col min="5" max="5" width="10" style="4" hidden="1" customWidth="1"/>
    <col min="6" max="6" width="9.44140625" style="4" hidden="1" customWidth="1"/>
    <col min="7" max="7" width="9" style="4" hidden="1" customWidth="1"/>
    <col min="8" max="8" width="1.33203125" style="71" hidden="1" customWidth="1"/>
    <col min="9" max="9" width="5.88671875" style="4" hidden="1" customWidth="1"/>
    <col min="10" max="10" width="7.88671875" style="4" hidden="1" customWidth="1"/>
    <col min="11" max="11" width="8.33203125" style="91" hidden="1" customWidth="1"/>
    <col min="12" max="12" width="9.33203125" style="91" hidden="1" customWidth="1"/>
    <col min="13" max="13" width="8.44140625" style="92" hidden="1" customWidth="1"/>
    <col min="14" max="14" width="9.44140625" style="92" hidden="1" customWidth="1"/>
    <col min="15" max="15" width="8" style="92" hidden="1" customWidth="1"/>
    <col min="16" max="16" width="9.6640625" style="92" hidden="1" customWidth="1"/>
    <col min="17" max="17" width="9.109375" style="92" hidden="1" customWidth="1"/>
    <col min="18" max="18" width="7.109375" style="92" hidden="1" customWidth="1"/>
    <col min="19" max="19" width="7.44140625" style="71" hidden="1" customWidth="1"/>
    <col min="20" max="20" width="12.33203125" style="71" hidden="1" customWidth="1"/>
    <col min="21" max="21" width="12.109375" style="71" hidden="1" customWidth="1"/>
    <col min="22" max="22" width="11.109375" style="71" hidden="1" customWidth="1"/>
    <col min="23" max="23" width="41.88671875" style="71" hidden="1" customWidth="1"/>
    <col min="24" max="24" width="0" style="71" hidden="1" customWidth="1"/>
    <col min="25" max="25" width="7.44140625" style="4" customWidth="1"/>
    <col min="26" max="26" width="42.88671875" style="71" customWidth="1"/>
    <col min="27" max="27" width="11.88671875" style="71" customWidth="1"/>
    <col min="28" max="28" width="10" style="71" bestFit="1" customWidth="1"/>
    <col min="29" max="32" width="9.44140625" style="71" bestFit="1" customWidth="1"/>
    <col min="33" max="33" width="9.44140625" style="71" customWidth="1"/>
    <col min="34" max="34" width="9.44140625" style="71" bestFit="1" customWidth="1"/>
    <col min="35" max="35" width="11.88671875" style="71" customWidth="1"/>
    <col min="36" max="36" width="36" style="93" bestFit="1" customWidth="1"/>
    <col min="37" max="37" width="11.88671875" style="71" customWidth="1"/>
    <col min="38" max="38" width="112.44140625" style="144" customWidth="1"/>
    <col min="39" max="39" width="5.6640625" style="71" customWidth="1"/>
    <col min="40" max="40" width="7.6640625" style="71" hidden="1" customWidth="1" outlineLevel="1"/>
    <col min="41" max="41" width="9.88671875" style="71" hidden="1" customWidth="1" outlineLevel="1"/>
    <col min="42" max="42" width="7.6640625" style="71" hidden="1" customWidth="1" outlineLevel="1"/>
    <col min="43" max="43" width="9.88671875" style="71" hidden="1" customWidth="1" outlineLevel="1"/>
    <col min="44" max="44" width="7.6640625" style="71" hidden="1" customWidth="1" outlineLevel="1"/>
    <col min="45" max="45" width="9.88671875" style="71" hidden="1" customWidth="1" outlineLevel="1"/>
    <col min="46" max="46" width="7.6640625" style="71" hidden="1" customWidth="1" outlineLevel="1"/>
    <col min="47" max="47" width="9.88671875" style="71" hidden="1" customWidth="1" outlineLevel="1"/>
    <col min="48" max="48" width="7.6640625" style="71" hidden="1" customWidth="1" outlineLevel="1"/>
    <col min="49" max="49" width="9.88671875" style="71" hidden="1" customWidth="1" outlineLevel="1"/>
    <col min="50" max="50" width="7.6640625" style="71" hidden="1" customWidth="1" outlineLevel="1"/>
    <col min="51" max="51" width="9.88671875" style="71" hidden="1" customWidth="1" outlineLevel="1"/>
    <col min="52" max="52" width="7.6640625" style="71" hidden="1" customWidth="1" outlineLevel="1"/>
    <col min="53" max="53" width="9.88671875" style="71" hidden="1" customWidth="1" outlineLevel="1"/>
    <col min="54" max="54" width="7.6640625" style="71" hidden="1" customWidth="1" outlineLevel="1"/>
    <col min="55" max="55" width="9.88671875" style="71" hidden="1" customWidth="1" outlineLevel="1"/>
    <col min="56" max="56" width="9" style="71" hidden="1" customWidth="1" outlineLevel="1"/>
    <col min="57" max="57" width="12.6640625" style="71" hidden="1" customWidth="1" outlineLevel="1"/>
    <col min="58" max="58" width="16.44140625" style="71" customWidth="1" collapsed="1"/>
    <col min="59" max="16384" width="9.10937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0" t="s">
        <v>3</v>
      </c>
      <c r="E8" s="181"/>
      <c r="F8" s="182"/>
      <c r="G8" s="183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4"/>
      <c r="E9" s="185"/>
      <c r="F9" s="186"/>
      <c r="G9" s="187"/>
      <c r="Z9" s="104" t="s">
        <v>6</v>
      </c>
      <c r="AA9" s="94"/>
      <c r="AJ9" s="17"/>
      <c r="AK9" s="94"/>
      <c r="AL9" s="145"/>
      <c r="AM9" s="94"/>
      <c r="AN9" s="188" t="s">
        <v>7</v>
      </c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90"/>
      <c r="BF9" s="102"/>
      <c r="BG9" s="102"/>
    </row>
    <row r="10" spans="1:59" ht="22.5" customHeight="1">
      <c r="C10" s="191" t="s">
        <v>8</v>
      </c>
      <c r="D10" s="192" t="s">
        <v>9</v>
      </c>
      <c r="E10" s="193"/>
      <c r="F10" s="192" t="s">
        <v>10</v>
      </c>
      <c r="G10" s="193"/>
      <c r="I10" s="192" t="s">
        <v>11</v>
      </c>
      <c r="J10" s="194"/>
      <c r="K10" s="193"/>
      <c r="L10" s="192" t="s">
        <v>12</v>
      </c>
      <c r="M10" s="194"/>
      <c r="N10" s="193"/>
      <c r="O10" s="192" t="s">
        <v>13</v>
      </c>
      <c r="P10" s="194"/>
      <c r="Q10" s="195"/>
      <c r="R10" s="192" t="s">
        <v>14</v>
      </c>
      <c r="S10" s="193"/>
      <c r="T10" s="192" t="s">
        <v>15</v>
      </c>
      <c r="U10" s="196"/>
      <c r="V10" s="193"/>
      <c r="W10" s="105" t="s">
        <v>16</v>
      </c>
      <c r="Z10" s="19" t="s">
        <v>146</v>
      </c>
      <c r="AB10" s="205" t="s">
        <v>17</v>
      </c>
      <c r="AC10" s="206"/>
      <c r="AD10" s="206"/>
      <c r="AE10" s="206"/>
      <c r="AF10" s="206"/>
      <c r="AG10" s="206"/>
      <c r="AH10" s="206"/>
      <c r="AI10" s="207"/>
      <c r="AJ10" s="157"/>
      <c r="AM10" s="94"/>
      <c r="AN10" s="208" t="s">
        <v>18</v>
      </c>
      <c r="AO10" s="209"/>
      <c r="AP10" s="212" t="s">
        <v>19</v>
      </c>
      <c r="AQ10" s="213"/>
      <c r="AR10" s="213"/>
      <c r="AS10" s="213"/>
      <c r="AT10" s="213"/>
      <c r="AU10" s="214"/>
      <c r="AV10" s="215" t="s">
        <v>20</v>
      </c>
      <c r="AW10" s="216"/>
      <c r="AX10" s="216"/>
      <c r="AY10" s="217"/>
      <c r="AZ10" s="212" t="s">
        <v>21</v>
      </c>
      <c r="BA10" s="213"/>
      <c r="BB10" s="213"/>
      <c r="BC10" s="214"/>
      <c r="BD10" s="197" t="s">
        <v>22</v>
      </c>
      <c r="BE10" s="198"/>
      <c r="BF10" s="102"/>
      <c r="BG10" s="102"/>
    </row>
    <row r="11" spans="1:59" ht="25.5" customHeight="1">
      <c r="C11" s="191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8" t="s">
        <v>27</v>
      </c>
      <c r="AA11" s="218" t="s">
        <v>28</v>
      </c>
      <c r="AB11" s="22">
        <v>44774</v>
      </c>
      <c r="AC11" s="22">
        <f t="shared" ref="AC11:AH11" si="0">AB11+1</f>
        <v>44775</v>
      </c>
      <c r="AD11" s="22">
        <f t="shared" si="0"/>
        <v>44776</v>
      </c>
      <c r="AE11" s="22">
        <f t="shared" si="0"/>
        <v>44777</v>
      </c>
      <c r="AF11" s="22">
        <f t="shared" si="0"/>
        <v>44778</v>
      </c>
      <c r="AG11" s="22">
        <f t="shared" si="0"/>
        <v>44779</v>
      </c>
      <c r="AH11" s="22">
        <f t="shared" si="0"/>
        <v>44780</v>
      </c>
      <c r="AI11" s="218" t="s">
        <v>13</v>
      </c>
      <c r="AJ11" s="218" t="s">
        <v>135</v>
      </c>
      <c r="AK11" s="218" t="s">
        <v>29</v>
      </c>
      <c r="AL11" s="218" t="s">
        <v>16</v>
      </c>
      <c r="AM11" s="94"/>
      <c r="AN11" s="210"/>
      <c r="AO11" s="211"/>
      <c r="AP11" s="201" t="s">
        <v>30</v>
      </c>
      <c r="AQ11" s="202"/>
      <c r="AR11" s="201" t="s">
        <v>31</v>
      </c>
      <c r="AS11" s="202"/>
      <c r="AT11" s="201" t="s">
        <v>32</v>
      </c>
      <c r="AU11" s="202"/>
      <c r="AV11" s="203" t="s">
        <v>33</v>
      </c>
      <c r="AW11" s="204"/>
      <c r="AX11" s="203" t="s">
        <v>34</v>
      </c>
      <c r="AY11" s="204"/>
      <c r="AZ11" s="201" t="s">
        <v>35</v>
      </c>
      <c r="BA11" s="202"/>
      <c r="BB11" s="201" t="s">
        <v>36</v>
      </c>
      <c r="BC11" s="202"/>
      <c r="BD11" s="199"/>
      <c r="BE11" s="200"/>
      <c r="BF11" s="102"/>
      <c r="BG11" s="102"/>
    </row>
    <row r="12" spans="1:59" ht="36" customHeight="1">
      <c r="A12" s="108"/>
      <c r="B12" s="108"/>
      <c r="C12" s="175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19"/>
      <c r="AA12" s="21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19"/>
      <c r="AJ12" s="219"/>
      <c r="AK12" s="219"/>
      <c r="AL12" s="21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61.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65840</v>
      </c>
      <c r="AB19" s="49">
        <v>6924</v>
      </c>
      <c r="AC19" s="49">
        <v>11864</v>
      </c>
      <c r="AD19" s="49">
        <v>9149</v>
      </c>
      <c r="AE19" s="49">
        <v>5358</v>
      </c>
      <c r="AF19" s="49">
        <v>10321</v>
      </c>
      <c r="AG19" s="49">
        <v>10722</v>
      </c>
      <c r="AH19" s="49">
        <v>11437</v>
      </c>
      <c r="AI19" s="49">
        <f t="shared" si="14"/>
        <v>65775</v>
      </c>
      <c r="AJ19" s="49">
        <f>+AI19-AA19</f>
        <v>-65</v>
      </c>
      <c r="AK19" s="118">
        <f t="shared" si="11"/>
        <v>0.9990127582017011</v>
      </c>
      <c r="AL19" s="172" t="s">
        <v>145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6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6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6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6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">
      <c r="S36" s="4"/>
      <c r="T36" s="4"/>
      <c r="U36" s="4"/>
      <c r="V36" s="4"/>
      <c r="W36" s="4"/>
      <c r="AJ36" s="153"/>
      <c r="AK36" s="151"/>
      <c r="AM36" s="94"/>
    </row>
    <row r="37" spans="19:39" ht="18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N10:AO11"/>
    <mergeCell ref="AP10:AU10"/>
    <mergeCell ref="AV10:AY10"/>
    <mergeCell ref="AZ10:BC10"/>
    <mergeCell ref="AX11:AY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BG63"/>
  <sheetViews>
    <sheetView showGridLines="0" topLeftCell="Z7" zoomScale="70" zoomScaleNormal="70" workbookViewId="0">
      <selection activeCell="AL19" sqref="AL19"/>
    </sheetView>
  </sheetViews>
  <sheetFormatPr defaultColWidth="9.109375" defaultRowHeight="14.4" outlineLevelCol="1"/>
  <cols>
    <col min="1" max="1" width="20.6640625" style="71" hidden="1" customWidth="1"/>
    <col min="2" max="2" width="9.109375" style="71" hidden="1" customWidth="1"/>
    <col min="3" max="3" width="29.44140625" style="71" hidden="1" customWidth="1"/>
    <col min="4" max="4" width="9.109375" style="4" hidden="1" customWidth="1"/>
    <col min="5" max="5" width="10" style="4" hidden="1" customWidth="1"/>
    <col min="6" max="6" width="9.44140625" style="4" hidden="1" customWidth="1"/>
    <col min="7" max="7" width="9" style="4" hidden="1" customWidth="1"/>
    <col min="8" max="8" width="1.33203125" style="71" hidden="1" customWidth="1"/>
    <col min="9" max="9" width="5.88671875" style="4" hidden="1" customWidth="1"/>
    <col min="10" max="10" width="7.88671875" style="4" hidden="1" customWidth="1"/>
    <col min="11" max="11" width="8.33203125" style="91" hidden="1" customWidth="1"/>
    <col min="12" max="12" width="9.33203125" style="91" hidden="1" customWidth="1"/>
    <col min="13" max="13" width="8.44140625" style="92" hidden="1" customWidth="1"/>
    <col min="14" max="14" width="9.44140625" style="92" hidden="1" customWidth="1"/>
    <col min="15" max="15" width="8" style="92" hidden="1" customWidth="1"/>
    <col min="16" max="16" width="9.6640625" style="92" hidden="1" customWidth="1"/>
    <col min="17" max="17" width="9.109375" style="92" hidden="1" customWidth="1"/>
    <col min="18" max="18" width="7.109375" style="92" hidden="1" customWidth="1"/>
    <col min="19" max="19" width="7.44140625" style="71" hidden="1" customWidth="1"/>
    <col min="20" max="20" width="12.33203125" style="71" hidden="1" customWidth="1"/>
    <col min="21" max="21" width="12.109375" style="71" hidden="1" customWidth="1"/>
    <col min="22" max="22" width="11.109375" style="71" hidden="1" customWidth="1"/>
    <col min="23" max="23" width="41.88671875" style="71" hidden="1" customWidth="1"/>
    <col min="24" max="24" width="0" style="71" hidden="1" customWidth="1"/>
    <col min="25" max="25" width="7.44140625" style="4" customWidth="1"/>
    <col min="26" max="26" width="42.88671875" style="71" customWidth="1"/>
    <col min="27" max="27" width="11.88671875" style="71" customWidth="1"/>
    <col min="28" max="28" width="10" style="71" bestFit="1" customWidth="1"/>
    <col min="29" max="32" width="9.44140625" style="71" bestFit="1" customWidth="1"/>
    <col min="33" max="33" width="9.44140625" style="71" customWidth="1"/>
    <col min="34" max="34" width="9.44140625" style="71" bestFit="1" customWidth="1"/>
    <col min="35" max="35" width="11.88671875" style="71" customWidth="1"/>
    <col min="36" max="36" width="36" style="93" bestFit="1" customWidth="1"/>
    <col min="37" max="37" width="11.88671875" style="71" customWidth="1"/>
    <col min="38" max="38" width="112.44140625" style="144" customWidth="1"/>
    <col min="39" max="39" width="5.6640625" style="71" customWidth="1"/>
    <col min="40" max="40" width="7.6640625" style="71" hidden="1" customWidth="1" outlineLevel="1"/>
    <col min="41" max="41" width="9.88671875" style="71" hidden="1" customWidth="1" outlineLevel="1"/>
    <col min="42" max="42" width="7.6640625" style="71" hidden="1" customWidth="1" outlineLevel="1"/>
    <col min="43" max="43" width="9.88671875" style="71" hidden="1" customWidth="1" outlineLevel="1"/>
    <col min="44" max="44" width="7.6640625" style="71" hidden="1" customWidth="1" outlineLevel="1"/>
    <col min="45" max="45" width="9.88671875" style="71" hidden="1" customWidth="1" outlineLevel="1"/>
    <col min="46" max="46" width="7.6640625" style="71" hidden="1" customWidth="1" outlineLevel="1"/>
    <col min="47" max="47" width="9.88671875" style="71" hidden="1" customWidth="1" outlineLevel="1"/>
    <col min="48" max="48" width="7.6640625" style="71" hidden="1" customWidth="1" outlineLevel="1"/>
    <col min="49" max="49" width="9.88671875" style="71" hidden="1" customWidth="1" outlineLevel="1"/>
    <col min="50" max="50" width="7.6640625" style="71" hidden="1" customWidth="1" outlineLevel="1"/>
    <col min="51" max="51" width="9.88671875" style="71" hidden="1" customWidth="1" outlineLevel="1"/>
    <col min="52" max="52" width="7.6640625" style="71" hidden="1" customWidth="1" outlineLevel="1"/>
    <col min="53" max="53" width="9.88671875" style="71" hidden="1" customWidth="1" outlineLevel="1"/>
    <col min="54" max="54" width="7.6640625" style="71" hidden="1" customWidth="1" outlineLevel="1"/>
    <col min="55" max="55" width="9.88671875" style="71" hidden="1" customWidth="1" outlineLevel="1"/>
    <col min="56" max="56" width="9" style="71" hidden="1" customWidth="1" outlineLevel="1"/>
    <col min="57" max="57" width="12.6640625" style="71" hidden="1" customWidth="1" outlineLevel="1"/>
    <col min="58" max="58" width="8.88671875" style="71" customWidth="1" collapsed="1"/>
    <col min="59" max="16384" width="9.10937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0" t="s">
        <v>3</v>
      </c>
      <c r="E8" s="181"/>
      <c r="F8" s="182"/>
      <c r="G8" s="183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4"/>
      <c r="E9" s="185"/>
      <c r="F9" s="186"/>
      <c r="G9" s="187"/>
      <c r="Z9" s="104" t="s">
        <v>6</v>
      </c>
      <c r="AA9" s="94"/>
      <c r="AJ9" s="17"/>
      <c r="AK9" s="94"/>
      <c r="AL9" s="145"/>
      <c r="AM9" s="94"/>
      <c r="AN9" s="188" t="s">
        <v>7</v>
      </c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90"/>
      <c r="BF9" s="102"/>
      <c r="BG9" s="102"/>
    </row>
    <row r="10" spans="1:59" ht="22.5" customHeight="1">
      <c r="C10" s="191" t="s">
        <v>8</v>
      </c>
      <c r="D10" s="192" t="s">
        <v>9</v>
      </c>
      <c r="E10" s="193"/>
      <c r="F10" s="192" t="s">
        <v>10</v>
      </c>
      <c r="G10" s="193"/>
      <c r="I10" s="192" t="s">
        <v>11</v>
      </c>
      <c r="J10" s="194"/>
      <c r="K10" s="193"/>
      <c r="L10" s="192" t="s">
        <v>12</v>
      </c>
      <c r="M10" s="194"/>
      <c r="N10" s="193"/>
      <c r="O10" s="192" t="s">
        <v>13</v>
      </c>
      <c r="P10" s="194"/>
      <c r="Q10" s="195"/>
      <c r="R10" s="192" t="s">
        <v>14</v>
      </c>
      <c r="S10" s="193"/>
      <c r="T10" s="192" t="s">
        <v>15</v>
      </c>
      <c r="U10" s="196"/>
      <c r="V10" s="193"/>
      <c r="W10" s="105" t="s">
        <v>16</v>
      </c>
      <c r="Z10" s="19" t="s">
        <v>144</v>
      </c>
      <c r="AB10" s="205" t="s">
        <v>17</v>
      </c>
      <c r="AC10" s="206"/>
      <c r="AD10" s="206"/>
      <c r="AE10" s="206"/>
      <c r="AF10" s="206"/>
      <c r="AG10" s="206"/>
      <c r="AH10" s="206"/>
      <c r="AI10" s="207"/>
      <c r="AJ10" s="157"/>
      <c r="AM10" s="94"/>
      <c r="AN10" s="208" t="s">
        <v>18</v>
      </c>
      <c r="AO10" s="209"/>
      <c r="AP10" s="212" t="s">
        <v>19</v>
      </c>
      <c r="AQ10" s="213"/>
      <c r="AR10" s="213"/>
      <c r="AS10" s="213"/>
      <c r="AT10" s="213"/>
      <c r="AU10" s="214"/>
      <c r="AV10" s="215" t="s">
        <v>20</v>
      </c>
      <c r="AW10" s="216"/>
      <c r="AX10" s="216"/>
      <c r="AY10" s="217"/>
      <c r="AZ10" s="212" t="s">
        <v>21</v>
      </c>
      <c r="BA10" s="213"/>
      <c r="BB10" s="213"/>
      <c r="BC10" s="214"/>
      <c r="BD10" s="197" t="s">
        <v>22</v>
      </c>
      <c r="BE10" s="198"/>
      <c r="BF10" s="102"/>
      <c r="BG10" s="102"/>
    </row>
    <row r="11" spans="1:59" ht="25.5" customHeight="1">
      <c r="C11" s="191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8" t="s">
        <v>27</v>
      </c>
      <c r="AA11" s="218" t="s">
        <v>28</v>
      </c>
      <c r="AB11" s="22">
        <v>44634</v>
      </c>
      <c r="AC11" s="22">
        <f t="shared" ref="AC11:AH11" si="0">AB11+1</f>
        <v>44635</v>
      </c>
      <c r="AD11" s="22">
        <f t="shared" si="0"/>
        <v>44636</v>
      </c>
      <c r="AE11" s="22">
        <f t="shared" si="0"/>
        <v>44637</v>
      </c>
      <c r="AF11" s="22">
        <f t="shared" si="0"/>
        <v>44638</v>
      </c>
      <c r="AG11" s="22">
        <f t="shared" si="0"/>
        <v>44639</v>
      </c>
      <c r="AH11" s="22">
        <f t="shared" si="0"/>
        <v>44640</v>
      </c>
      <c r="AI11" s="218" t="s">
        <v>13</v>
      </c>
      <c r="AJ11" s="218" t="s">
        <v>135</v>
      </c>
      <c r="AK11" s="218" t="s">
        <v>29</v>
      </c>
      <c r="AL11" s="218" t="s">
        <v>16</v>
      </c>
      <c r="AM11" s="94"/>
      <c r="AN11" s="210"/>
      <c r="AO11" s="211"/>
      <c r="AP11" s="201" t="s">
        <v>30</v>
      </c>
      <c r="AQ11" s="202"/>
      <c r="AR11" s="201" t="s">
        <v>31</v>
      </c>
      <c r="AS11" s="202"/>
      <c r="AT11" s="201" t="s">
        <v>32</v>
      </c>
      <c r="AU11" s="202"/>
      <c r="AV11" s="203" t="s">
        <v>33</v>
      </c>
      <c r="AW11" s="204"/>
      <c r="AX11" s="203" t="s">
        <v>34</v>
      </c>
      <c r="AY11" s="204"/>
      <c r="AZ11" s="201" t="s">
        <v>35</v>
      </c>
      <c r="BA11" s="202"/>
      <c r="BB11" s="201" t="s">
        <v>36</v>
      </c>
      <c r="BC11" s="202"/>
      <c r="BD11" s="199"/>
      <c r="BE11" s="200"/>
      <c r="BF11" s="102"/>
      <c r="BG11" s="102"/>
    </row>
    <row r="12" spans="1:59" ht="36" customHeight="1">
      <c r="A12" s="108"/>
      <c r="B12" s="108"/>
      <c r="C12" s="173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19"/>
      <c r="AA12" s="21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19"/>
      <c r="AJ12" s="219"/>
      <c r="AK12" s="219"/>
      <c r="AL12" s="21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69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 t="s">
        <v>137</v>
      </c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73.2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71600</v>
      </c>
      <c r="AB19" s="49">
        <v>10576</v>
      </c>
      <c r="AC19" s="49">
        <v>11621</v>
      </c>
      <c r="AD19" s="49">
        <v>11673</v>
      </c>
      <c r="AE19" s="49">
        <v>11267</v>
      </c>
      <c r="AF19" s="49">
        <v>9260</v>
      </c>
      <c r="AG19" s="49">
        <v>10853</v>
      </c>
      <c r="AH19" s="49">
        <v>7480</v>
      </c>
      <c r="AI19" s="49">
        <f t="shared" si="14"/>
        <v>72730</v>
      </c>
      <c r="AJ19" s="49">
        <f>+AI19-AA19</f>
        <v>1130</v>
      </c>
      <c r="AK19" s="118">
        <f t="shared" si="11"/>
        <v>1.0157821229050279</v>
      </c>
      <c r="AL19" s="172" t="s">
        <v>142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6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6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6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6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">
      <c r="S36" s="4"/>
      <c r="T36" s="4"/>
      <c r="U36" s="4"/>
      <c r="V36" s="4"/>
      <c r="W36" s="4"/>
      <c r="AJ36" s="153"/>
      <c r="AK36" s="151"/>
      <c r="AM36" s="94"/>
    </row>
    <row r="37" spans="19:39" ht="18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  <mergeCell ref="AP11:AQ11"/>
    <mergeCell ref="AR11:AS11"/>
    <mergeCell ref="AT11:AU11"/>
    <mergeCell ref="AV11:AW11"/>
    <mergeCell ref="AX11:AY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AB10:AI10"/>
    <mergeCell ref="AN10:AO11"/>
    <mergeCell ref="AP10:AU10"/>
    <mergeCell ref="AV10:AY10"/>
    <mergeCell ref="AZ10:BC10"/>
    <mergeCell ref="BD10:BE11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BG63"/>
  <sheetViews>
    <sheetView showGridLines="0" topLeftCell="Z7" zoomScale="70" zoomScaleNormal="70" workbookViewId="0">
      <selection activeCell="AL19" sqref="AL19"/>
    </sheetView>
  </sheetViews>
  <sheetFormatPr defaultColWidth="9.109375" defaultRowHeight="14.4" outlineLevelCol="1"/>
  <cols>
    <col min="1" max="1" width="20.6640625" style="71" hidden="1" customWidth="1"/>
    <col min="2" max="2" width="9.109375" style="71" hidden="1" customWidth="1"/>
    <col min="3" max="3" width="29.44140625" style="71" hidden="1" customWidth="1"/>
    <col min="4" max="4" width="9.109375" style="4" hidden="1" customWidth="1"/>
    <col min="5" max="5" width="10" style="4" hidden="1" customWidth="1"/>
    <col min="6" max="6" width="9.44140625" style="4" hidden="1" customWidth="1"/>
    <col min="7" max="7" width="9" style="4" hidden="1" customWidth="1"/>
    <col min="8" max="8" width="1.33203125" style="71" hidden="1" customWidth="1"/>
    <col min="9" max="9" width="5.88671875" style="4" hidden="1" customWidth="1"/>
    <col min="10" max="10" width="7.88671875" style="4" hidden="1" customWidth="1"/>
    <col min="11" max="11" width="8.33203125" style="91" hidden="1" customWidth="1"/>
    <col min="12" max="12" width="9.33203125" style="91" hidden="1" customWidth="1"/>
    <col min="13" max="13" width="8.44140625" style="92" hidden="1" customWidth="1"/>
    <col min="14" max="14" width="9.44140625" style="92" hidden="1" customWidth="1"/>
    <col min="15" max="15" width="8" style="92" hidden="1" customWidth="1"/>
    <col min="16" max="16" width="9.6640625" style="92" hidden="1" customWidth="1"/>
    <col min="17" max="17" width="9.109375" style="92" hidden="1" customWidth="1"/>
    <col min="18" max="18" width="7.109375" style="92" hidden="1" customWidth="1"/>
    <col min="19" max="19" width="7.44140625" style="71" hidden="1" customWidth="1"/>
    <col min="20" max="20" width="12.33203125" style="71" hidden="1" customWidth="1"/>
    <col min="21" max="21" width="12.109375" style="71" hidden="1" customWidth="1"/>
    <col min="22" max="22" width="11.109375" style="71" hidden="1" customWidth="1"/>
    <col min="23" max="23" width="41.88671875" style="71" hidden="1" customWidth="1"/>
    <col min="24" max="24" width="0" style="71" hidden="1" customWidth="1"/>
    <col min="25" max="25" width="7.44140625" style="4" customWidth="1"/>
    <col min="26" max="26" width="42.88671875" style="71" customWidth="1"/>
    <col min="27" max="27" width="11.88671875" style="71" customWidth="1"/>
    <col min="28" max="28" width="10" style="71" bestFit="1" customWidth="1"/>
    <col min="29" max="32" width="9.44140625" style="71" bestFit="1" customWidth="1"/>
    <col min="33" max="33" width="9.44140625" style="71" customWidth="1"/>
    <col min="34" max="34" width="9.44140625" style="71" bestFit="1" customWidth="1"/>
    <col min="35" max="35" width="11.88671875" style="71" customWidth="1"/>
    <col min="36" max="36" width="36" style="93" bestFit="1" customWidth="1"/>
    <col min="37" max="37" width="11.88671875" style="71" customWidth="1"/>
    <col min="38" max="38" width="112.44140625" style="144" customWidth="1"/>
    <col min="39" max="39" width="5.6640625" style="71" customWidth="1"/>
    <col min="40" max="40" width="7.6640625" style="71" hidden="1" customWidth="1" outlineLevel="1"/>
    <col min="41" max="41" width="9.88671875" style="71" hidden="1" customWidth="1" outlineLevel="1"/>
    <col min="42" max="42" width="7.6640625" style="71" hidden="1" customWidth="1" outlineLevel="1"/>
    <col min="43" max="43" width="9.88671875" style="71" hidden="1" customWidth="1" outlineLevel="1"/>
    <col min="44" max="44" width="7.6640625" style="71" hidden="1" customWidth="1" outlineLevel="1"/>
    <col min="45" max="45" width="9.88671875" style="71" hidden="1" customWidth="1" outlineLevel="1"/>
    <col min="46" max="46" width="7.6640625" style="71" hidden="1" customWidth="1" outlineLevel="1"/>
    <col min="47" max="47" width="9.88671875" style="71" hidden="1" customWidth="1" outlineLevel="1"/>
    <col min="48" max="48" width="7.6640625" style="71" hidden="1" customWidth="1" outlineLevel="1"/>
    <col min="49" max="49" width="9.88671875" style="71" hidden="1" customWidth="1" outlineLevel="1"/>
    <col min="50" max="50" width="7.6640625" style="71" hidden="1" customWidth="1" outlineLevel="1"/>
    <col min="51" max="51" width="9.88671875" style="71" hidden="1" customWidth="1" outlineLevel="1"/>
    <col min="52" max="52" width="7.6640625" style="71" hidden="1" customWidth="1" outlineLevel="1"/>
    <col min="53" max="53" width="9.88671875" style="71" hidden="1" customWidth="1" outlineLevel="1"/>
    <col min="54" max="54" width="7.6640625" style="71" hidden="1" customWidth="1" outlineLevel="1"/>
    <col min="55" max="55" width="9.88671875" style="71" hidden="1" customWidth="1" outlineLevel="1"/>
    <col min="56" max="56" width="9" style="71" hidden="1" customWidth="1" outlineLevel="1"/>
    <col min="57" max="57" width="12.6640625" style="71" hidden="1" customWidth="1" outlineLevel="1"/>
    <col min="58" max="58" width="8.88671875" style="71" customWidth="1" collapsed="1"/>
    <col min="59" max="16384" width="9.10937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0" t="s">
        <v>3</v>
      </c>
      <c r="E8" s="181"/>
      <c r="F8" s="182"/>
      <c r="G8" s="183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4"/>
      <c r="E9" s="185"/>
      <c r="F9" s="186"/>
      <c r="G9" s="187"/>
      <c r="Z9" s="104" t="s">
        <v>6</v>
      </c>
      <c r="AA9" s="94"/>
      <c r="AJ9" s="17"/>
      <c r="AK9" s="94"/>
      <c r="AL9" s="145"/>
      <c r="AM9" s="94"/>
      <c r="AN9" s="188" t="s">
        <v>7</v>
      </c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90"/>
      <c r="BF9" s="102"/>
      <c r="BG9" s="102"/>
    </row>
    <row r="10" spans="1:59" ht="22.5" customHeight="1">
      <c r="C10" s="191" t="s">
        <v>8</v>
      </c>
      <c r="D10" s="192" t="s">
        <v>9</v>
      </c>
      <c r="E10" s="193"/>
      <c r="F10" s="192" t="s">
        <v>10</v>
      </c>
      <c r="G10" s="193"/>
      <c r="I10" s="192" t="s">
        <v>11</v>
      </c>
      <c r="J10" s="194"/>
      <c r="K10" s="193"/>
      <c r="L10" s="192" t="s">
        <v>12</v>
      </c>
      <c r="M10" s="194"/>
      <c r="N10" s="193"/>
      <c r="O10" s="192" t="s">
        <v>13</v>
      </c>
      <c r="P10" s="194"/>
      <c r="Q10" s="195"/>
      <c r="R10" s="192" t="s">
        <v>14</v>
      </c>
      <c r="S10" s="193"/>
      <c r="T10" s="192" t="s">
        <v>15</v>
      </c>
      <c r="U10" s="196"/>
      <c r="V10" s="193"/>
      <c r="W10" s="105" t="s">
        <v>16</v>
      </c>
      <c r="Z10" s="19" t="s">
        <v>143</v>
      </c>
      <c r="AB10" s="205" t="s">
        <v>17</v>
      </c>
      <c r="AC10" s="206"/>
      <c r="AD10" s="206"/>
      <c r="AE10" s="206"/>
      <c r="AF10" s="206"/>
      <c r="AG10" s="206"/>
      <c r="AH10" s="206"/>
      <c r="AI10" s="207"/>
      <c r="AJ10" s="157"/>
      <c r="AM10" s="94"/>
      <c r="AN10" s="208" t="s">
        <v>18</v>
      </c>
      <c r="AO10" s="209"/>
      <c r="AP10" s="212" t="s">
        <v>19</v>
      </c>
      <c r="AQ10" s="213"/>
      <c r="AR10" s="213"/>
      <c r="AS10" s="213"/>
      <c r="AT10" s="213"/>
      <c r="AU10" s="214"/>
      <c r="AV10" s="215" t="s">
        <v>20</v>
      </c>
      <c r="AW10" s="216"/>
      <c r="AX10" s="216"/>
      <c r="AY10" s="217"/>
      <c r="AZ10" s="212" t="s">
        <v>21</v>
      </c>
      <c r="BA10" s="213"/>
      <c r="BB10" s="213"/>
      <c r="BC10" s="214"/>
      <c r="BD10" s="197" t="s">
        <v>22</v>
      </c>
      <c r="BE10" s="198"/>
      <c r="BF10" s="102"/>
      <c r="BG10" s="102"/>
    </row>
    <row r="11" spans="1:59" ht="25.5" customHeight="1">
      <c r="C11" s="191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8" t="s">
        <v>27</v>
      </c>
      <c r="AA11" s="218" t="s">
        <v>28</v>
      </c>
      <c r="AB11" s="22">
        <v>44627</v>
      </c>
      <c r="AC11" s="22">
        <f t="shared" ref="AC11:AH11" si="0">AB11+1</f>
        <v>44628</v>
      </c>
      <c r="AD11" s="22">
        <f t="shared" si="0"/>
        <v>44629</v>
      </c>
      <c r="AE11" s="22">
        <f t="shared" si="0"/>
        <v>44630</v>
      </c>
      <c r="AF11" s="22">
        <f t="shared" si="0"/>
        <v>44631</v>
      </c>
      <c r="AG11" s="22">
        <f t="shared" si="0"/>
        <v>44632</v>
      </c>
      <c r="AH11" s="22">
        <f t="shared" si="0"/>
        <v>44633</v>
      </c>
      <c r="AI11" s="218" t="s">
        <v>13</v>
      </c>
      <c r="AJ11" s="218" t="s">
        <v>135</v>
      </c>
      <c r="AK11" s="218" t="s">
        <v>29</v>
      </c>
      <c r="AL11" s="218" t="s">
        <v>16</v>
      </c>
      <c r="AM11" s="94"/>
      <c r="AN11" s="210"/>
      <c r="AO11" s="211"/>
      <c r="AP11" s="201" t="s">
        <v>30</v>
      </c>
      <c r="AQ11" s="202"/>
      <c r="AR11" s="201" t="s">
        <v>31</v>
      </c>
      <c r="AS11" s="202"/>
      <c r="AT11" s="201" t="s">
        <v>32</v>
      </c>
      <c r="AU11" s="202"/>
      <c r="AV11" s="203" t="s">
        <v>33</v>
      </c>
      <c r="AW11" s="204"/>
      <c r="AX11" s="203" t="s">
        <v>34</v>
      </c>
      <c r="AY11" s="204"/>
      <c r="AZ11" s="201" t="s">
        <v>35</v>
      </c>
      <c r="BA11" s="202"/>
      <c r="BB11" s="201" t="s">
        <v>36</v>
      </c>
      <c r="BC11" s="202"/>
      <c r="BD11" s="199"/>
      <c r="BE11" s="200"/>
      <c r="BF11" s="102"/>
      <c r="BG11" s="102"/>
    </row>
    <row r="12" spans="1:59" ht="36" customHeight="1">
      <c r="A12" s="108"/>
      <c r="B12" s="108"/>
      <c r="C12" s="171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19"/>
      <c r="AA12" s="21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19"/>
      <c r="AJ12" s="219"/>
      <c r="AK12" s="219"/>
      <c r="AL12" s="21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69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 t="s">
        <v>137</v>
      </c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73.2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75880</v>
      </c>
      <c r="AB19" s="49">
        <v>11053</v>
      </c>
      <c r="AC19" s="49">
        <v>11246</v>
      </c>
      <c r="AD19" s="49">
        <v>11250</v>
      </c>
      <c r="AE19" s="49">
        <v>11140</v>
      </c>
      <c r="AF19" s="49">
        <v>10751</v>
      </c>
      <c r="AG19" s="49">
        <v>10975</v>
      </c>
      <c r="AH19" s="49">
        <v>10096</v>
      </c>
      <c r="AI19" s="49">
        <f t="shared" si="14"/>
        <v>76511</v>
      </c>
      <c r="AJ19" s="49">
        <f>+AI19-AA19</f>
        <v>631</v>
      </c>
      <c r="AK19" s="118">
        <f t="shared" si="11"/>
        <v>1.0083157617290459</v>
      </c>
      <c r="AL19" s="172" t="s">
        <v>142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6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6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6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6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">
      <c r="S36" s="4"/>
      <c r="T36" s="4"/>
      <c r="U36" s="4"/>
      <c r="V36" s="4"/>
      <c r="W36" s="4"/>
      <c r="AJ36" s="153"/>
      <c r="AK36" s="151"/>
      <c r="AM36" s="94"/>
    </row>
    <row r="37" spans="19:39" ht="18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N10:AO11"/>
    <mergeCell ref="AP10:AU10"/>
    <mergeCell ref="AV10:AY10"/>
    <mergeCell ref="AZ10:BC10"/>
    <mergeCell ref="AX11:AY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Mindanao_Act Prdn Last Week</vt:lpstr>
      <vt:lpstr>GSC_Actual Production</vt:lpstr>
      <vt:lpstr>Aug 29-Sept 4</vt:lpstr>
      <vt:lpstr>Aug 22-28</vt:lpstr>
      <vt:lpstr>Aug 15-21</vt:lpstr>
      <vt:lpstr>Aug 8-14</vt:lpstr>
      <vt:lpstr>Aug 1-7</vt:lpstr>
      <vt:lpstr>Mar 14-20</vt:lpstr>
      <vt:lpstr>Mar 7-13</vt:lpstr>
      <vt:lpstr>Feb 28 to Mar 6</vt:lpstr>
      <vt:lpstr>DVO2_Actual Production</vt:lpstr>
      <vt:lpstr>'Aug 15-21'!Print_Area</vt:lpstr>
      <vt:lpstr>'Aug 1-7'!Print_Area</vt:lpstr>
      <vt:lpstr>'Aug 22-28'!Print_Area</vt:lpstr>
      <vt:lpstr>'Aug 29-Sept 4'!Print_Area</vt:lpstr>
      <vt:lpstr>'Aug 8-14'!Print_Area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bmg_user</dc:creator>
  <cp:lastModifiedBy>Acer</cp:lastModifiedBy>
  <cp:lastPrinted>2022-07-04T02:01:13Z</cp:lastPrinted>
  <dcterms:created xsi:type="dcterms:W3CDTF">2015-09-28T05:44:22Z</dcterms:created>
  <dcterms:modified xsi:type="dcterms:W3CDTF">2022-09-05T04:09:29Z</dcterms:modified>
</cp:coreProperties>
</file>