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d card materials\software\unity3d-projects\Review_LibraryProject\Compile\ReviewLibraryExe_v2-8\ReviewLibraryExe_v2-8_Data\Resources\webpage\"/>
    </mc:Choice>
  </mc:AlternateContent>
  <xr:revisionPtr revIDLastSave="0" documentId="13_ncr:1_{4505B951-CBE9-46B1-82A7-33233AF58E11}" xr6:coauthVersionLast="38" xr6:coauthVersionMax="38" xr10:uidLastSave="{00000000-0000-0000-0000-000000000000}"/>
  <bookViews>
    <workbookView xWindow="0" yWindow="0" windowWidth="27360" windowHeight="13880" xr2:uid="{A58E8F5E-137C-4732-BF16-A9BCF0B50BB6}"/>
  </bookViews>
  <sheets>
    <sheet name="Home" sheetId="1" r:id="rId1"/>
    <sheet name="Table (All) - Alphabetcal" sheetId="2" r:id="rId2"/>
    <sheet name="Table (Films, Anime) - Year" sheetId="4" r:id="rId3"/>
    <sheet name="Extra Sheet" sheetId="6" r:id="rId4"/>
    <sheet name="More Info" sheetId="8" r:id="rId5"/>
    <sheet name="Download Local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D9" i="4" l="1"/>
  <c r="BD85" i="4"/>
  <c r="BD84" i="4"/>
  <c r="BD31" i="4"/>
  <c r="BD96" i="4"/>
  <c r="BD74" i="4"/>
  <c r="BD46" i="4"/>
  <c r="BD83" i="4"/>
  <c r="BD20" i="4"/>
  <c r="BD56" i="4"/>
  <c r="BD55" i="4"/>
  <c r="BD73" i="4"/>
  <c r="BD30" i="4"/>
  <c r="BD72" i="4"/>
  <c r="BD29" i="4"/>
  <c r="BD19" i="4"/>
  <c r="BD95" i="4"/>
  <c r="BD18" i="4"/>
  <c r="BD28" i="4"/>
  <c r="BD27" i="4"/>
  <c r="BD17" i="4"/>
  <c r="BD16" i="4"/>
  <c r="BD26" i="4"/>
  <c r="BD54" i="4"/>
  <c r="BD62" i="4"/>
  <c r="BD15" i="4"/>
  <c r="BD77" i="4"/>
  <c r="BD25" i="4"/>
  <c r="BD24" i="4"/>
  <c r="BD45" i="4"/>
  <c r="BD90" i="4"/>
  <c r="BD53" i="4"/>
  <c r="BD97" i="4"/>
  <c r="BD86" i="4"/>
  <c r="BD14" i="4"/>
  <c r="BD89" i="4"/>
  <c r="BD44" i="4"/>
  <c r="BD92" i="4"/>
  <c r="BD43" i="4"/>
  <c r="BD35" i="4"/>
  <c r="BD42" i="4"/>
  <c r="BD91" i="4"/>
  <c r="BD8" i="4"/>
  <c r="BD71" i="4"/>
  <c r="BD70" i="4"/>
  <c r="BD69" i="4"/>
  <c r="BD41" i="4"/>
  <c r="BD40" i="4"/>
  <c r="BD13" i="4"/>
  <c r="BD61" i="4"/>
  <c r="BD39" i="4"/>
  <c r="BD52" i="4"/>
  <c r="BD66" i="4"/>
  <c r="BD51" i="4"/>
  <c r="BD50" i="4"/>
  <c r="BD7" i="4"/>
  <c r="BD38" i="4"/>
  <c r="BD94" i="4"/>
  <c r="BD34" i="4"/>
  <c r="BD88" i="4"/>
  <c r="BD87" i="4"/>
  <c r="BD12" i="4"/>
  <c r="BD6" i="4"/>
  <c r="BD49" i="4"/>
  <c r="BD82" i="4"/>
  <c r="BD65" i="4"/>
  <c r="BD37" i="4"/>
  <c r="BD5" i="4"/>
  <c r="BD33" i="4"/>
  <c r="BD11" i="4"/>
  <c r="BD81" i="4"/>
  <c r="BD48" i="4"/>
  <c r="BD60" i="4"/>
  <c r="BD4" i="4"/>
  <c r="BD47" i="4"/>
  <c r="BD68" i="4"/>
  <c r="BD80" i="4"/>
  <c r="BD59" i="4"/>
  <c r="BD64" i="4"/>
  <c r="BD36" i="4"/>
  <c r="BD10" i="4"/>
  <c r="BD79" i="4"/>
  <c r="BD58" i="4"/>
  <c r="BD23" i="4"/>
  <c r="BD67" i="4"/>
  <c r="BD22" i="4"/>
  <c r="BD32" i="4"/>
  <c r="BD63" i="4"/>
  <c r="BD76" i="4"/>
  <c r="BD93" i="4"/>
  <c r="BD78" i="4"/>
  <c r="BD57" i="4"/>
  <c r="BD21" i="4"/>
  <c r="BD75" i="4"/>
  <c r="AK19" i="4"/>
  <c r="AK38" i="4"/>
  <c r="AK93" i="4"/>
  <c r="AK27" i="4"/>
  <c r="AK46" i="4"/>
  <c r="AK110" i="4"/>
  <c r="AK111" i="4"/>
  <c r="AK25" i="4"/>
  <c r="AK54" i="4"/>
  <c r="AK45" i="4"/>
  <c r="AK113" i="4"/>
  <c r="AK78" i="4"/>
  <c r="AK53" i="4"/>
  <c r="AK75" i="4"/>
  <c r="AK33" i="4"/>
  <c r="AK32" i="4"/>
  <c r="AK63" i="4"/>
  <c r="AK52" i="4"/>
  <c r="AK44" i="4"/>
  <c r="AK43" i="4"/>
  <c r="AK14" i="4"/>
  <c r="AK60" i="4"/>
  <c r="AK37" i="4"/>
  <c r="AK42" i="4"/>
  <c r="AK71" i="4"/>
  <c r="AK82" i="4"/>
  <c r="AK65" i="4"/>
  <c r="AK112" i="4"/>
  <c r="AK24" i="4"/>
  <c r="AK13" i="4"/>
  <c r="AK51" i="4"/>
  <c r="AK81" i="4"/>
  <c r="AK23" i="4"/>
  <c r="AK70" i="4"/>
  <c r="AK59" i="4"/>
  <c r="AK95" i="4"/>
  <c r="AK84" i="4"/>
  <c r="AK88" i="4"/>
  <c r="AK116" i="4"/>
  <c r="AK58" i="4"/>
  <c r="AK91" i="4"/>
  <c r="AK99" i="4"/>
  <c r="AK62" i="4"/>
  <c r="AK94" i="4"/>
  <c r="AK31" i="4"/>
  <c r="AK90" i="4"/>
  <c r="AK98" i="4"/>
  <c r="AK77" i="4"/>
  <c r="AK69" i="4"/>
  <c r="AK100" i="4"/>
  <c r="AK97" i="4"/>
  <c r="AK12" i="4"/>
  <c r="AK96" i="4"/>
  <c r="AK108" i="4"/>
  <c r="AK109" i="4"/>
  <c r="AK11" i="4"/>
  <c r="AK89" i="4"/>
  <c r="AK104" i="4"/>
  <c r="AK74" i="4"/>
  <c r="AK87" i="4"/>
  <c r="AK10" i="4"/>
  <c r="AK6" i="4"/>
  <c r="AK30" i="4"/>
  <c r="AK36" i="4"/>
  <c r="AK115" i="4"/>
  <c r="AK106" i="4"/>
  <c r="AK114" i="4"/>
  <c r="AK61" i="4"/>
  <c r="AK80" i="4"/>
  <c r="AK9" i="4"/>
  <c r="AK50" i="4"/>
  <c r="AK5" i="4"/>
  <c r="AK18" i="4"/>
  <c r="AK101" i="4"/>
  <c r="AK17" i="4"/>
  <c r="AK73" i="4"/>
  <c r="AK57" i="4"/>
  <c r="AK68" i="4"/>
  <c r="AK41" i="4"/>
  <c r="AK22" i="4"/>
  <c r="AK103" i="4"/>
  <c r="AK72" i="4"/>
  <c r="AK67" i="4"/>
  <c r="AK92" i="4"/>
  <c r="AK16" i="4"/>
  <c r="AK40" i="4"/>
  <c r="AK86" i="4"/>
  <c r="AK8" i="4"/>
  <c r="AK7" i="4"/>
  <c r="AK56" i="4"/>
  <c r="AK105" i="4"/>
  <c r="AK4" i="4"/>
  <c r="AK49" i="4"/>
  <c r="AK48" i="4"/>
  <c r="AK39" i="4"/>
  <c r="AK29" i="4"/>
  <c r="AK21" i="4"/>
  <c r="AK66" i="4"/>
  <c r="AK83" i="4"/>
  <c r="AK107" i="4"/>
  <c r="AK35" i="4"/>
  <c r="AK85" i="4"/>
  <c r="AK76" i="4"/>
  <c r="AK47" i="4"/>
  <c r="AK26" i="4"/>
  <c r="AK20" i="4"/>
  <c r="AK34" i="4"/>
  <c r="AK117" i="4"/>
  <c r="AK28" i="4"/>
  <c r="AK102" i="4"/>
  <c r="AK55" i="4"/>
  <c r="AK79" i="4"/>
  <c r="AK15" i="4"/>
  <c r="AK64" i="4"/>
  <c r="R45" i="4"/>
  <c r="R29" i="4"/>
  <c r="R44" i="4"/>
  <c r="R20" i="4"/>
  <c r="R39" i="4"/>
  <c r="R36" i="4"/>
  <c r="R37" i="4"/>
  <c r="R43" i="4"/>
  <c r="R19" i="4"/>
  <c r="R28" i="4"/>
  <c r="R35" i="4"/>
  <c r="R42" i="4"/>
  <c r="R18" i="4"/>
  <c r="R41" i="4"/>
  <c r="R11" i="4"/>
  <c r="R10" i="4"/>
  <c r="R4" i="4"/>
  <c r="R23" i="4"/>
  <c r="R38" i="4"/>
  <c r="R40" i="4"/>
  <c r="R32" i="4"/>
  <c r="R17" i="4"/>
  <c r="R16" i="4"/>
  <c r="R15" i="4"/>
  <c r="R9" i="4"/>
  <c r="R34" i="4"/>
  <c r="R8" i="4"/>
  <c r="R7" i="4"/>
  <c r="R14" i="4"/>
  <c r="R27" i="4"/>
  <c r="R6" i="4"/>
  <c r="R5" i="4"/>
  <c r="R13" i="4"/>
  <c r="R26" i="4"/>
  <c r="R31" i="4"/>
  <c r="R24" i="4"/>
  <c r="R33" i="4"/>
  <c r="R22" i="4"/>
  <c r="R12" i="4"/>
  <c r="R21" i="4"/>
  <c r="R25" i="4"/>
  <c r="R30" i="4"/>
  <c r="D77" i="6" l="1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11" i="6"/>
  <c r="D10" i="6"/>
  <c r="D9" i="6"/>
  <c r="D8" i="6"/>
  <c r="D7" i="6"/>
  <c r="D6" i="6"/>
  <c r="D5" i="6"/>
  <c r="D4" i="6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B11" i="7"/>
  <c r="B40" i="1"/>
  <c r="B44" i="1"/>
</calcChain>
</file>

<file path=xl/sharedStrings.xml><?xml version="1.0" encoding="utf-8"?>
<sst xmlns="http://schemas.openxmlformats.org/spreadsheetml/2006/main" count="3153" uniqueCount="868">
  <si>
    <t>2DAniCritic's Review Library</t>
  </si>
  <si>
    <t>Over the years, I've obtained a lot of 2D animated films on home video.</t>
  </si>
  <si>
    <t>Is 2D animation dead?</t>
  </si>
  <si>
    <t>Maybe in Hollywood, where only the most popular and commecial methods can survive.</t>
  </si>
  <si>
    <t>But since the decline of American 2D animated feature films, other countries filled the void,</t>
  </si>
  <si>
    <t xml:space="preserve">    including independent films from Japan, France, Ireland, Spain and beyond.</t>
  </si>
  <si>
    <t xml:space="preserve">    that 2D animation is still alive and well, and widely available to access,</t>
  </si>
  <si>
    <t>This site features reviews of 2D animation in feature films and televised Japanese anime.</t>
  </si>
  <si>
    <t xml:space="preserve">As physical home media begins to disappear in favor of online streaming, </t>
  </si>
  <si>
    <t xml:space="preserve">    it might be difficult to find shows when they are removed from a service.</t>
  </si>
  <si>
    <t xml:space="preserve">    either new or used, to add to your shelf.</t>
  </si>
  <si>
    <t xml:space="preserve">With these films, you will always have the option to seek out a lost classic, </t>
  </si>
  <si>
    <t>Living in Canada, almost all subjects on this site were once available on DVD or Bluray in North America.</t>
  </si>
  <si>
    <t>… and yes, this website was made in Microsoft Excel, and is hosted on Github Pages.</t>
  </si>
  <si>
    <t xml:space="preserve">    including the original Excel file,</t>
  </si>
  <si>
    <t xml:space="preserve">It was built such that you can download the entire web directory locally to review offline, </t>
  </si>
  <si>
    <t xml:space="preserve">    allowing you to order filter out the catalogue by name, genre, director, year, country, or grade.</t>
  </si>
  <si>
    <t>More Info:</t>
  </si>
  <si>
    <t>Download the full directory as a zip file here:</t>
  </si>
  <si>
    <t>Welcome to</t>
  </si>
  <si>
    <t xml:space="preserve">Contact me at </t>
  </si>
  <si>
    <r>
      <t>Hello. My name is "</t>
    </r>
    <r>
      <rPr>
        <b/>
        <sz val="11"/>
        <color theme="1"/>
        <rFont val="Calibri"/>
        <family val="2"/>
        <scheme val="minor"/>
      </rPr>
      <t>Ani</t>
    </r>
    <r>
      <rPr>
        <sz val="11"/>
        <color theme="1"/>
        <rFont val="Calibri"/>
        <family val="2"/>
        <scheme val="minor"/>
      </rPr>
      <t>."</t>
    </r>
  </si>
  <si>
    <t>What is that short for? Anthony? Andy? Danny? Fred? Eh, doesn't matter.</t>
  </si>
  <si>
    <r>
      <t xml:space="preserve">I like </t>
    </r>
    <r>
      <rPr>
        <b/>
        <sz val="11"/>
        <color theme="1"/>
        <rFont val="Calibri"/>
        <family val="2"/>
        <scheme val="minor"/>
      </rPr>
      <t>2D animation</t>
    </r>
    <r>
      <rPr>
        <sz val="11"/>
        <color theme="1"/>
        <rFont val="Calibri"/>
        <family val="2"/>
        <scheme val="minor"/>
      </rPr>
      <t>. A lot.</t>
    </r>
  </si>
  <si>
    <r>
      <t xml:space="preserve">    </t>
    </r>
    <r>
      <rPr>
        <b/>
        <u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you seek it out.</t>
    </r>
  </si>
  <si>
    <t>Grading Scheme:</t>
  </si>
  <si>
    <t>Each review has 7 score numbers, and the total score is the average of these numbers.</t>
  </si>
  <si>
    <t>Animation:</t>
  </si>
  <si>
    <t>The amount and appeal of motion.</t>
  </si>
  <si>
    <t>Visual:</t>
  </si>
  <si>
    <t>The appeal of character design, background art, detail, style.</t>
  </si>
  <si>
    <t>Audio:</t>
  </si>
  <si>
    <t>The background music, sound effects.</t>
  </si>
  <si>
    <t>Acting:</t>
  </si>
  <si>
    <t>The enjoyment of the acting for the characters (graded in English, when available).</t>
  </si>
  <si>
    <t>Story:</t>
  </si>
  <si>
    <t>Is the story good?</t>
  </si>
  <si>
    <t>Fun:</t>
  </si>
  <si>
    <t>Is the content fun to watch?</t>
  </si>
  <si>
    <t>Bias:</t>
  </si>
  <si>
    <t>Last chance to skew the final score based on my personal preference.</t>
  </si>
  <si>
    <t>The scores are from 1.0 to 5.0,</t>
  </si>
  <si>
    <t xml:space="preserve">Since I don't give scores less than 1.0, </t>
  </si>
  <si>
    <t xml:space="preserve">    with 1.0 = WORST,</t>
  </si>
  <si>
    <t xml:space="preserve">    and 5.0 = BEST.</t>
  </si>
  <si>
    <t xml:space="preserve">    3.0 is considered middle-of-the-road average.</t>
  </si>
  <si>
    <t>Generally, all scores between films are directly comparable,</t>
  </si>
  <si>
    <t xml:space="preserve">    allowing you to find the best movies, best visually, best story, etc.</t>
  </si>
  <si>
    <t>The average scores could also be read as the following:</t>
  </si>
  <si>
    <t xml:space="preserve">All scores are treated equally, even against older films, </t>
  </si>
  <si>
    <t xml:space="preserve">    meaning most older films are at a disadvantage from a technical perspective.</t>
  </si>
  <si>
    <r>
      <rPr>
        <b/>
        <sz val="11"/>
        <color theme="1"/>
        <rFont val="Calibri"/>
        <family val="2"/>
        <scheme val="minor"/>
      </rPr>
      <t>Not good</t>
    </r>
    <r>
      <rPr>
        <sz val="11"/>
        <color theme="1"/>
        <rFont val="Calibri"/>
        <family val="2"/>
        <scheme val="minor"/>
      </rPr>
      <t>. As in, really not good. Avoid if possible.</t>
    </r>
  </si>
  <si>
    <r>
      <rPr>
        <b/>
        <sz val="11"/>
        <color theme="1"/>
        <rFont val="Calibri"/>
        <family val="2"/>
        <scheme val="minor"/>
      </rPr>
      <t>Above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good</t>
    </r>
    <r>
      <rPr>
        <sz val="11"/>
        <color theme="1"/>
        <rFont val="Calibri"/>
        <family val="2"/>
        <scheme val="minor"/>
      </rPr>
      <t>). Worth watching even with minimal interest.</t>
    </r>
  </si>
  <si>
    <r>
      <rPr>
        <b/>
        <sz val="11"/>
        <color theme="1"/>
        <rFont val="Calibri"/>
        <family val="2"/>
        <scheme val="minor"/>
      </rPr>
      <t>Really good</t>
    </r>
    <r>
      <rPr>
        <sz val="11"/>
        <color theme="1"/>
        <rFont val="Calibri"/>
        <family val="2"/>
        <scheme val="minor"/>
      </rPr>
      <t>. Give this a try, you won't regret it.</t>
    </r>
  </si>
  <si>
    <r>
      <rPr>
        <b/>
        <sz val="11"/>
        <color theme="1"/>
        <rFont val="Calibri"/>
        <family val="2"/>
        <scheme val="minor"/>
      </rPr>
      <t>Great</t>
    </r>
    <r>
      <rPr>
        <sz val="11"/>
        <color theme="1"/>
        <rFont val="Calibri"/>
        <family val="2"/>
        <scheme val="minor"/>
      </rPr>
      <t xml:space="preserve">. This is something special, an achievement as art and entertainment. </t>
    </r>
  </si>
  <si>
    <r>
      <rPr>
        <b/>
        <sz val="11"/>
        <color theme="1"/>
        <rFont val="Calibri"/>
        <family val="2"/>
        <scheme val="minor"/>
      </rPr>
      <t>Fantastic.</t>
    </r>
    <r>
      <rPr>
        <sz val="11"/>
        <color theme="1"/>
        <rFont val="Calibri"/>
        <family val="2"/>
        <scheme val="minor"/>
      </rPr>
      <t xml:space="preserve"> Seek out now, spare no expense to see it.</t>
    </r>
  </si>
  <si>
    <r>
      <rPr>
        <b/>
        <sz val="11"/>
        <color theme="1"/>
        <rFont val="Calibri"/>
        <family val="2"/>
        <scheme val="minor"/>
      </rPr>
      <t>Horrible</t>
    </r>
    <r>
      <rPr>
        <sz val="11"/>
        <color theme="1"/>
        <rFont val="Calibri"/>
        <family val="2"/>
        <scheme val="minor"/>
      </rPr>
      <t>. An embarressment to the medium and a waste of your time and money.</t>
    </r>
  </si>
  <si>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>. Not worth going out of your way for unless significantly interested.</t>
    </r>
  </si>
  <si>
    <r>
      <rPr>
        <b/>
        <sz val="11"/>
        <color theme="1"/>
        <rFont val="Calibri"/>
        <family val="2"/>
        <scheme val="minor"/>
      </rPr>
      <t>Below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mediocre</t>
    </r>
    <r>
      <rPr>
        <sz val="11"/>
        <color theme="1"/>
        <rFont val="Calibri"/>
        <family val="2"/>
        <scheme val="minor"/>
      </rPr>
      <t>). Despite good intentions, something came out wrong in the final product.</t>
    </r>
  </si>
  <si>
    <r>
      <rPr>
        <b/>
        <sz val="11"/>
        <color theme="1"/>
        <rFont val="Calibri"/>
        <family val="2"/>
        <scheme val="minor"/>
      </rPr>
      <t>Poor</t>
    </r>
    <r>
      <rPr>
        <sz val="11"/>
        <color theme="1"/>
        <rFont val="Calibri"/>
        <family val="2"/>
        <scheme val="minor"/>
      </rPr>
      <t>. A handful of well-done elements prevent it from being horrible.</t>
    </r>
  </si>
  <si>
    <t>Reviews written since 2014, made public since 2018, updated monthly.</t>
  </si>
  <si>
    <t>This webpage is a catalogue of reviews I've written to help me organize my collection.</t>
  </si>
  <si>
    <t>With reviews of hundreds of films (old and new) on this site, we have evidence</t>
  </si>
  <si>
    <t>for any inquiries.</t>
  </si>
  <si>
    <t>in.</t>
  </si>
  <si>
    <t xml:space="preserve">Title                                                       </t>
  </si>
  <si>
    <t xml:space="preserve">Year  </t>
  </si>
  <si>
    <t xml:space="preserve">Country     </t>
  </si>
  <si>
    <t xml:space="preserve">Studio          </t>
  </si>
  <si>
    <t xml:space="preserve">Format          </t>
  </si>
  <si>
    <t>director</t>
  </si>
  <si>
    <t>STot</t>
  </si>
  <si>
    <t>SAni</t>
  </si>
  <si>
    <t>SVis</t>
  </si>
  <si>
    <t>SAud</t>
  </si>
  <si>
    <t>SAct</t>
  </si>
  <si>
    <t>SSto</t>
  </si>
  <si>
    <t>SFun</t>
  </si>
  <si>
    <t>SBias</t>
  </si>
  <si>
    <t>genre</t>
  </si>
  <si>
    <t>Link</t>
  </si>
  <si>
    <t xml:space="preserve">5 Centimeters per Second                                    </t>
  </si>
  <si>
    <t xml:space="preserve">Japan       </t>
  </si>
  <si>
    <t xml:space="preserve">Film            </t>
  </si>
  <si>
    <t xml:space="preserve">Makoto Shinkai      </t>
  </si>
  <si>
    <t>family, philosophy, romance, drama</t>
  </si>
  <si>
    <t xml:space="preserve">A Cat in Paris                                              </t>
  </si>
  <si>
    <t xml:space="preserve">France      </t>
  </si>
  <si>
    <t xml:space="preserve">Folimage                        </t>
  </si>
  <si>
    <t>Jean-Loup Felicioli, Alain Gagnol</t>
  </si>
  <si>
    <t>action, adventure, comedy, family, thriller</t>
  </si>
  <si>
    <t>A Liar's Autobiography - The Untrue Story of Monty Python's Graham Chapman</t>
  </si>
  <si>
    <t>United Kingdom</t>
  </si>
  <si>
    <t xml:space="preserve">Bill and Ben Productions        </t>
  </si>
  <si>
    <t>Bill Jones, Jeff Simpson, Ben Timlett</t>
  </si>
  <si>
    <t>adventure, comedy, experimental, philosophy, drama, non fiction</t>
  </si>
  <si>
    <t xml:space="preserve">A Silent Voice                                              </t>
  </si>
  <si>
    <t xml:space="preserve">Kyoto Animation                 </t>
  </si>
  <si>
    <t xml:space="preserve">Naoko Yamada        </t>
  </si>
  <si>
    <t>philosophy, romance, drama</t>
  </si>
  <si>
    <t xml:space="preserve">A Tree of Palme                                             </t>
  </si>
  <si>
    <t xml:space="preserve">Palm Studio                     </t>
  </si>
  <si>
    <t xml:space="preserve">Takashi Nakamura    </t>
  </si>
  <si>
    <t>adventure, experimental, philosophy, fantasy, science fiction</t>
  </si>
  <si>
    <t xml:space="preserve">Afro Samurai                                                </t>
  </si>
  <si>
    <t xml:space="preserve">Gonzo                           </t>
  </si>
  <si>
    <t xml:space="preserve">TV              </t>
  </si>
  <si>
    <t>Fuminori Kizaki, Jamie Simone</t>
  </si>
  <si>
    <t>action, horror, fantasy, drama</t>
  </si>
  <si>
    <t xml:space="preserve">Afro Samurai - Resurrection                                 </t>
  </si>
  <si>
    <t>action, adventure, horror, fantasy, drama</t>
  </si>
  <si>
    <t xml:space="preserve">Akira                                                       </t>
  </si>
  <si>
    <t xml:space="preserve">Tokyo Movie Shinsha             </t>
  </si>
  <si>
    <t xml:space="preserve">Katsuhiro Otomo     </t>
  </si>
  <si>
    <t>action, experimental, horror, science fiction</t>
  </si>
  <si>
    <t xml:space="preserve">Amagi Brilliant Park                                        </t>
  </si>
  <si>
    <t xml:space="preserve">Yasuhiro Takemoto   </t>
  </si>
  <si>
    <t>comedy, fantasy</t>
  </si>
  <si>
    <t xml:space="preserve">Angel Beats                                                 </t>
  </si>
  <si>
    <t xml:space="preserve">P.A. Works                      </t>
  </si>
  <si>
    <t xml:space="preserve">Seiji Kishi         </t>
  </si>
  <si>
    <t>action, adventure, comedy, fantasy, drama</t>
  </si>
  <si>
    <t xml:space="preserve">April and the Extraordinary World                           </t>
  </si>
  <si>
    <t xml:space="preserve">Arte France                     </t>
  </si>
  <si>
    <t>Christian Desmares, Franck Ekinci</t>
  </si>
  <si>
    <t>action, adventure, comedy, family, romance, science fiction, mystery</t>
  </si>
  <si>
    <t xml:space="preserve">Aura - Koga Maryuin's Last War                              </t>
  </si>
  <si>
    <t xml:space="preserve">AIC ASTA                        </t>
  </si>
  <si>
    <t>comedy, philosophy, romance, fantasy, drama</t>
  </si>
  <si>
    <t xml:space="preserve">Ayakashi - Samurai Horror Tales - Goblin Cat                </t>
  </si>
  <si>
    <t xml:space="preserve">Toei Animation                  </t>
  </si>
  <si>
    <t xml:space="preserve">Kenji Nakamura      </t>
  </si>
  <si>
    <t>adventure, experimental, philosophy, fantasy, mystery</t>
  </si>
  <si>
    <t xml:space="preserve">Azumanga Daioh                                              </t>
  </si>
  <si>
    <t xml:space="preserve">J.C. Staff                      </t>
  </si>
  <si>
    <t xml:space="preserve">Hiroshi Nishikiori  </t>
  </si>
  <si>
    <t>comedy, family</t>
  </si>
  <si>
    <t xml:space="preserve">Baccano!                                                    </t>
  </si>
  <si>
    <t xml:space="preserve">Brain's Base                    </t>
  </si>
  <si>
    <t xml:space="preserve">Takahiro Omori      </t>
  </si>
  <si>
    <t>action, comedy, experimental, horror, thriller, mystery</t>
  </si>
  <si>
    <t xml:space="preserve">Bakemonogatari                                              </t>
  </si>
  <si>
    <t xml:space="preserve">Shaft                           </t>
  </si>
  <si>
    <t>Akiyuki Shinbo, Tatsuya Oishi</t>
  </si>
  <si>
    <t>action, comedy, erotic, experimental, horror, philosophy, romance, drama</t>
  </si>
  <si>
    <t xml:space="preserve">Belladonna of Sadness                                       </t>
  </si>
  <si>
    <t xml:space="preserve">Mushi Production                </t>
  </si>
  <si>
    <t xml:space="preserve">Eiichi Yamamoto     </t>
  </si>
  <si>
    <t>erotic, experimental, horror, romance, fantasy, drama</t>
  </si>
  <si>
    <t>Berserk - The Golden Age Arc (The Egg of the King, The Battle for Doldrey, The Advent)</t>
  </si>
  <si>
    <t xml:space="preserve">Studio 4C                       </t>
  </si>
  <si>
    <t xml:space="preserve">Toshiyuki Kubooka   </t>
  </si>
  <si>
    <t>action, adventure, horror, fantasy</t>
  </si>
  <si>
    <t xml:space="preserve">Beyond the Boundary                                         </t>
  </si>
  <si>
    <t xml:space="preserve">Taichi Ishidate     </t>
  </si>
  <si>
    <t>action, horror, romance, fantasy, drama, mystery</t>
  </si>
  <si>
    <t xml:space="preserve">Beyond the Boundary - I'll Be Here                          </t>
  </si>
  <si>
    <t xml:space="preserve">Big Fish and Begonia                                        </t>
  </si>
  <si>
    <t xml:space="preserve">China       </t>
  </si>
  <si>
    <t xml:space="preserve">Beijing Enlight Media           </t>
  </si>
  <si>
    <t>Liang Xuan, Zhang Chun</t>
  </si>
  <si>
    <t>adventure, family, philosophy, romance, fantasy</t>
  </si>
  <si>
    <t xml:space="preserve">Birdboy - The Forgotten Children                            </t>
  </si>
  <si>
    <t xml:space="preserve">Spain       </t>
  </si>
  <si>
    <t xml:space="preserve">ZircoZine                       </t>
  </si>
  <si>
    <t>Alberto Vazquez, Pedro Rivero</t>
  </si>
  <si>
    <t>action, adventure, comedy, experimental, horror, philosophy, romance, fantasy, drama</t>
  </si>
  <si>
    <t xml:space="preserve">Black Bullet                                                </t>
  </si>
  <si>
    <t xml:space="preserve">Kinema Citrus, Studio Orange    </t>
  </si>
  <si>
    <t xml:space="preserve">Masayuki Kojima     </t>
  </si>
  <si>
    <t>action, comedy, science fiction, drama</t>
  </si>
  <si>
    <t xml:space="preserve">Black Butler                                                </t>
  </si>
  <si>
    <t xml:space="preserve">A-1 Pictures                    </t>
  </si>
  <si>
    <t xml:space="preserve">Toshiya Shinohara   </t>
  </si>
  <si>
    <t>action, adventure, comedy, erotic, horror, fantasy, drama, mystery</t>
  </si>
  <si>
    <t xml:space="preserve">Black Butler - Book of Circus                               </t>
  </si>
  <si>
    <t xml:space="preserve">Noriyuki Abe        </t>
  </si>
  <si>
    <t xml:space="preserve">Black Butler - Book of Murder                               </t>
  </si>
  <si>
    <t xml:space="preserve">OVA             </t>
  </si>
  <si>
    <t>comedy, erotic, horror, fantasy, mystery</t>
  </si>
  <si>
    <t xml:space="preserve">Black Butler II                                             </t>
  </si>
  <si>
    <t xml:space="preserve">Hirofumi Ogura      </t>
  </si>
  <si>
    <t>action, adventure, comedy, erotic, horror, fantasy, drama</t>
  </si>
  <si>
    <t xml:space="preserve">Black Lagoon                                                </t>
  </si>
  <si>
    <t xml:space="preserve">Madhouse                        </t>
  </si>
  <si>
    <t xml:space="preserve">Sunao Katabuchi     </t>
  </si>
  <si>
    <t>action, drama, thriller</t>
  </si>
  <si>
    <t xml:space="preserve">Black Lagoon - Roberta's Blood Trail                        </t>
  </si>
  <si>
    <t xml:space="preserve">Blade of the Phantom Master                                 </t>
  </si>
  <si>
    <t xml:space="preserve">South Korea </t>
  </si>
  <si>
    <t>Oriental Light and Magic, Character Plan</t>
  </si>
  <si>
    <t>Joji Shimura, Ahn Tae-kun</t>
  </si>
  <si>
    <t>action, adventure</t>
  </si>
  <si>
    <t xml:space="preserve">Blame!                                                      </t>
  </si>
  <si>
    <t xml:space="preserve">Group TAC                       </t>
  </si>
  <si>
    <t xml:space="preserve">ONA             </t>
  </si>
  <si>
    <t xml:space="preserve">Shintaro Inokawa    </t>
  </si>
  <si>
    <t>action, experimental, philosophy, science fiction, mystery</t>
  </si>
  <si>
    <t xml:space="preserve">Blood - The Last Vampire                                    </t>
  </si>
  <si>
    <t xml:space="preserve">Production I.G.                 </t>
  </si>
  <si>
    <t xml:space="preserve">Hiroyuki Kitakubo   </t>
  </si>
  <si>
    <t>action, horror, thriller</t>
  </si>
  <si>
    <t xml:space="preserve">Blood Blockade Battlefront                                  </t>
  </si>
  <si>
    <t xml:space="preserve">Bones                           </t>
  </si>
  <si>
    <t xml:space="preserve">Rie Matsumoto       </t>
  </si>
  <si>
    <t>action, adventure, comedy, experimental, horror, fantasy</t>
  </si>
  <si>
    <t xml:space="preserve">Blood-C - The Last Dark                                     </t>
  </si>
  <si>
    <t xml:space="preserve">Naoyoshi Shiotani   </t>
  </si>
  <si>
    <t>action, horror, thriller, mystery</t>
  </si>
  <si>
    <t xml:space="preserve">Boy and the World                                           </t>
  </si>
  <si>
    <t xml:space="preserve">Brazil      </t>
  </si>
  <si>
    <t xml:space="preserve">Filme do Papel                  </t>
  </si>
  <si>
    <t xml:space="preserve">Ale Abreu           </t>
  </si>
  <si>
    <t>adventure, experimental, family, philosophy</t>
  </si>
  <si>
    <t xml:space="preserve">Btooom!                                                     </t>
  </si>
  <si>
    <t xml:space="preserve">Kotono Watanabe     </t>
  </si>
  <si>
    <t xml:space="preserve">Canaan                                                      </t>
  </si>
  <si>
    <t xml:space="preserve">Masahiro Ando       </t>
  </si>
  <si>
    <t>action, adventure, fantasy, thriller</t>
  </si>
  <si>
    <t xml:space="preserve">Castle in the Sky                                           </t>
  </si>
  <si>
    <t xml:space="preserve">Studio Ghibli                   </t>
  </si>
  <si>
    <t xml:space="preserve">Hayao Miyazaki      </t>
  </si>
  <si>
    <t>action, adventure, comedy, family, romance, fantasy</t>
  </si>
  <si>
    <t xml:space="preserve">Cat Planet Cuties                                           </t>
  </si>
  <si>
    <t xml:space="preserve">AIC                             </t>
  </si>
  <si>
    <t xml:space="preserve">Youichi Ueda        </t>
  </si>
  <si>
    <t>action, comedy, erotic, romance, science fiction</t>
  </si>
  <si>
    <t xml:space="preserve">Cat Soup                                                    </t>
  </si>
  <si>
    <t xml:space="preserve">Tatsuo Sato         </t>
  </si>
  <si>
    <t>adventure, comedy, experimental, horror, philosophy, fantasy</t>
  </si>
  <si>
    <t xml:space="preserve">Chico and Rita                                              </t>
  </si>
  <si>
    <t xml:space="preserve">Fernando Truba PC               </t>
  </si>
  <si>
    <t xml:space="preserve">Fernando Trueba     </t>
  </si>
  <si>
    <t>romance, drama</t>
  </si>
  <si>
    <t xml:space="preserve">Children Who Chase Lost Voices                              </t>
  </si>
  <si>
    <t xml:space="preserve">Comix Wave                      </t>
  </si>
  <si>
    <t>adventure, family, philosophy, fantasy, drama</t>
  </si>
  <si>
    <t xml:space="preserve">Code Geass - Akito the Exiled                               </t>
  </si>
  <si>
    <t xml:space="preserve">Sunrise                         </t>
  </si>
  <si>
    <t xml:space="preserve">Kazuki Akane        </t>
  </si>
  <si>
    <t>action, adventure, philosophy, science fiction, drama, thriller</t>
  </si>
  <si>
    <t xml:space="preserve">Code Geass - Lelouch of the Rebellion                       </t>
  </si>
  <si>
    <t xml:space="preserve">Goro Taniguchi      </t>
  </si>
  <si>
    <t>action, comedy, philosophy, romance, science fiction, drama, thriller</t>
  </si>
  <si>
    <t xml:space="preserve">Coffee Samurai &amp; Hoshizora Kiseki                           </t>
  </si>
  <si>
    <t>Akio Watanabe, Toshikazu Matsubara</t>
  </si>
  <si>
    <t>adventure, comedy, experimental, family, romance, fantasy, science fiction</t>
  </si>
  <si>
    <t xml:space="preserve">Coicent &amp; Five Numbers                                      </t>
  </si>
  <si>
    <t>Shuhei Morita, Hiroaki Ando</t>
  </si>
  <si>
    <t>action, adventure, comedy, experimental, family, horror, philosophy, romance, fantasy, science fiction, drama, thriller, mystery</t>
  </si>
  <si>
    <t xml:space="preserve">Colorful - The Motion Picture                               </t>
  </si>
  <si>
    <t xml:space="preserve">Ascension                       </t>
  </si>
  <si>
    <t xml:space="preserve">Keiichi Hara        </t>
  </si>
  <si>
    <t>adventure, family, philosophy, drama, mystery</t>
  </si>
  <si>
    <t xml:space="preserve">Corpse Princess                                             </t>
  </si>
  <si>
    <t xml:space="preserve">Feel, Gainax                    </t>
  </si>
  <si>
    <t xml:space="preserve">Masahiko Murata     </t>
  </si>
  <si>
    <t>action, horror, romance, fantasy, thriller</t>
  </si>
  <si>
    <t xml:space="preserve">Croisee in a Foreign Labyrinth                              </t>
  </si>
  <si>
    <t xml:space="preserve">Satelight                       </t>
  </si>
  <si>
    <t xml:space="preserve">Kenji Yasuda        </t>
  </si>
  <si>
    <t>comedy, family, philosophy, drama</t>
  </si>
  <si>
    <t xml:space="preserve">Dagashi Kashi                                               </t>
  </si>
  <si>
    <t xml:space="preserve">Feel                            </t>
  </si>
  <si>
    <t>Shigehito Takayanagi</t>
  </si>
  <si>
    <t>comedy, non fiction</t>
  </si>
  <si>
    <t xml:space="preserve">Dance in the Vampire Bund                                   </t>
  </si>
  <si>
    <t xml:space="preserve">Akiyuki Shinbo      </t>
  </si>
  <si>
    <t>action, erotic, horror, romance, fantasy</t>
  </si>
  <si>
    <t xml:space="preserve">Dante's Inferno - An Animated Epic                          </t>
  </si>
  <si>
    <t>Film Roman, Production I.G., Don Woo Animation, Manglobe, JM Animation, MOI Animation, Digital eMation, BigStar, EA Pictures</t>
  </si>
  <si>
    <t>Mika Disa, Shuko Murase, Yasuomi Umetsu, Victor Cook, Jong-Sik Nam, Kim Sang-jin, Lee Seung-Gyu</t>
  </si>
  <si>
    <t>action, experimental, horror</t>
  </si>
  <si>
    <t xml:space="preserve">Deadman Wonderland                                          </t>
  </si>
  <si>
    <t xml:space="preserve">Manglobe                        </t>
  </si>
  <si>
    <t xml:space="preserve">Koichiro Hatsumi    </t>
  </si>
  <si>
    <t>action, comedy, horror, science fiction, thriller, mystery</t>
  </si>
  <si>
    <t xml:space="preserve">Death Note                                                  </t>
  </si>
  <si>
    <t xml:space="preserve">Tetsuro Araki       </t>
  </si>
  <si>
    <t>horror, philosophy, drama, thriller, mystery</t>
  </si>
  <si>
    <t xml:space="preserve">Death Parade                                                </t>
  </si>
  <si>
    <t xml:space="preserve">Yuzuru Tachikawa    </t>
  </si>
  <si>
    <t>philosophy, fantasy, drama, thriller</t>
  </si>
  <si>
    <t xml:space="preserve">Devilman - Crybaby                                          </t>
  </si>
  <si>
    <t xml:space="preserve">Science Saru                    </t>
  </si>
  <si>
    <t xml:space="preserve">Masaaki Yuasa       </t>
  </si>
  <si>
    <t>action, erotic, experimental, horror, romance, fantasy, drama</t>
  </si>
  <si>
    <t xml:space="preserve">Devilman - The Birth, Demon Bird Sirene                     </t>
  </si>
  <si>
    <t xml:space="preserve">Oh! Production                  </t>
  </si>
  <si>
    <t xml:space="preserve">Umanosuke Iida      </t>
  </si>
  <si>
    <t>action, horror, fantasy</t>
  </si>
  <si>
    <t xml:space="preserve">Dog and Scissors                                            </t>
  </si>
  <si>
    <t xml:space="preserve">Yukio Takahashi     </t>
  </si>
  <si>
    <t>adventure, comedy, mystery</t>
  </si>
  <si>
    <t xml:space="preserve">Drifters                                                    </t>
  </si>
  <si>
    <t xml:space="preserve">Hoods Drifters Studio           </t>
  </si>
  <si>
    <t xml:space="preserve">Kenichi Suzuki      </t>
  </si>
  <si>
    <t>action, comedy, fantasy</t>
  </si>
  <si>
    <t xml:space="preserve">Dusk Maiden of Amnesia                                      </t>
  </si>
  <si>
    <t xml:space="preserve">Silver Link                     </t>
  </si>
  <si>
    <t xml:space="preserve">Shin Onuma          </t>
  </si>
  <si>
    <t>adventure, comedy, horror, philosophy, romance, drama, mystery</t>
  </si>
  <si>
    <t xml:space="preserve">Eden of the East                                            </t>
  </si>
  <si>
    <t xml:space="preserve">Kenji Kamiyama      </t>
  </si>
  <si>
    <t>adventure, philosophy, romance, drama, thriller, mystery</t>
  </si>
  <si>
    <t xml:space="preserve">Eden of the East - The King of Eden, Paradise Lost          </t>
  </si>
  <si>
    <t xml:space="preserve">Ernest and Celestine                                        </t>
  </si>
  <si>
    <t xml:space="preserve">La Parti Productions            </t>
  </si>
  <si>
    <t>Stephani Aubier, Vincent Patar, Benjamin Renner</t>
  </si>
  <si>
    <t>adventure, comedy, family, philosophy, drama</t>
  </si>
  <si>
    <t xml:space="preserve">Ethel &amp; Ernest                                              </t>
  </si>
  <si>
    <t xml:space="preserve">Lupus Films                     </t>
  </si>
  <si>
    <t xml:space="preserve">Roger Mainwood      </t>
  </si>
  <si>
    <t>comedy, family, romance, non fiction</t>
  </si>
  <si>
    <t xml:space="preserve">Fairy Tail - Dragon Cry                                     </t>
  </si>
  <si>
    <t xml:space="preserve">Tatsuma Minamikawa  </t>
  </si>
  <si>
    <t>action, adventure, comedy, fantasy</t>
  </si>
  <si>
    <t xml:space="preserve">Fate - Stay Night                                           </t>
  </si>
  <si>
    <t xml:space="preserve">Studio Deen                     </t>
  </si>
  <si>
    <t xml:space="preserve">Yuji Yamaguchi      </t>
  </si>
  <si>
    <t>action, adventure, fantasy</t>
  </si>
  <si>
    <t xml:space="preserve">Fate - Zero                                                 </t>
  </si>
  <si>
    <t xml:space="preserve">Ufotable                        </t>
  </si>
  <si>
    <t xml:space="preserve">Ei Aoki             </t>
  </si>
  <si>
    <t>action, horror, philosophy, fantasy, drama</t>
  </si>
  <si>
    <t xml:space="preserve">Fireworks                                                   </t>
  </si>
  <si>
    <t>Akiyuki Shinbo, Nobuyuki Takeuchi</t>
  </si>
  <si>
    <t>adventure, romance, fantasy, drama</t>
  </si>
  <si>
    <t xml:space="preserve">FLCL                                                        </t>
  </si>
  <si>
    <t xml:space="preserve">Production I.G., Gainax         </t>
  </si>
  <si>
    <t xml:space="preserve">Kazuya Tsurumaki    </t>
  </si>
  <si>
    <t>action, adventure, comedy, experimental, philosophy, romance, fantasy</t>
  </si>
  <si>
    <t xml:space="preserve">Flip Flappers                                               </t>
  </si>
  <si>
    <t xml:space="preserve">Studio 3Hz                      </t>
  </si>
  <si>
    <t xml:space="preserve">Kiyotaka Oshiyama   </t>
  </si>
  <si>
    <t>action, adventure, comedy, experimental, romance, fantasy</t>
  </si>
  <si>
    <t xml:space="preserve">From Up On Poppy Hill                                       </t>
  </si>
  <si>
    <t xml:space="preserve">Goro Miyazaki       </t>
  </si>
  <si>
    <t>family, romance, drama</t>
  </si>
  <si>
    <t xml:space="preserve">Gangsta                                                     </t>
  </si>
  <si>
    <t xml:space="preserve">Shuko Murase        </t>
  </si>
  <si>
    <t>action, philosophy, drama</t>
  </si>
  <si>
    <t xml:space="preserve">Gankutsuou - The Count of Monte Cristo                      </t>
  </si>
  <si>
    <t xml:space="preserve">Mahiro Maeda        </t>
  </si>
  <si>
    <t>experimental, romance, fantasy, science fiction, drama, thriller, mystery</t>
  </si>
  <si>
    <t xml:space="preserve">Gantz                                                       </t>
  </si>
  <si>
    <t xml:space="preserve">Ichiro Itano        </t>
  </si>
  <si>
    <t>action, horror, science fiction, thriller, mystery</t>
  </si>
  <si>
    <t xml:space="preserve">Gargantia on the Verdurous Planet                           </t>
  </si>
  <si>
    <t xml:space="preserve">Kazuya Murata       </t>
  </si>
  <si>
    <t>adventure, horror, philosophy, science fiction, mystery</t>
  </si>
  <si>
    <t xml:space="preserve">Genocidal Organ                                             </t>
  </si>
  <si>
    <t xml:space="preserve">Geno Studio                     </t>
  </si>
  <si>
    <t>action, philosophy, science fiction, thriller, mystery</t>
  </si>
  <si>
    <t xml:space="preserve">Ghost in the Shell                                          </t>
  </si>
  <si>
    <t xml:space="preserve">Mamoru Oshii        </t>
  </si>
  <si>
    <t>action, philosophy, science fiction</t>
  </si>
  <si>
    <t xml:space="preserve">Ghost in the Shell - Solid State Society                    </t>
  </si>
  <si>
    <t>action, philosophy, science fiction, thriller</t>
  </si>
  <si>
    <t xml:space="preserve">Ghost in the Shell - Stand Alone Complex                    </t>
  </si>
  <si>
    <t xml:space="preserve">Ghost in the Shell 2 - Innocence                            </t>
  </si>
  <si>
    <t xml:space="preserve">Good Luck Girl!                                             </t>
  </si>
  <si>
    <t xml:space="preserve">Yoichi Fujita       </t>
  </si>
  <si>
    <t>comedy</t>
  </si>
  <si>
    <t xml:space="preserve">Grave of the Fireflies                                      </t>
  </si>
  <si>
    <t xml:space="preserve">Isao Takahata       </t>
  </si>
  <si>
    <t>family, horror, philosophy, drama, non fiction</t>
  </si>
  <si>
    <t xml:space="preserve">Grimgar - Ashes and Illusions                               </t>
  </si>
  <si>
    <t xml:space="preserve">Ryosuke Nakamura    </t>
  </si>
  <si>
    <t>action, adventure, fantasy, drama</t>
  </si>
  <si>
    <t xml:space="preserve">Ground Control to Psychoelectric Girl                       </t>
  </si>
  <si>
    <t>Yukihiro Miyamoto, Akiyuki Shinbo</t>
  </si>
  <si>
    <t>comedy, erotic, romance, science fiction, drama</t>
  </si>
  <si>
    <t xml:space="preserve">Guilty Crown                                                </t>
  </si>
  <si>
    <t>action, adventure, experimental, romance, fantasy, science fiction, drama</t>
  </si>
  <si>
    <t xml:space="preserve">Harmony                                                     </t>
  </si>
  <si>
    <t>Michael Arias, Takashi Nakamura</t>
  </si>
  <si>
    <t>philosophy, science fiction, drama, thriller, mystery</t>
  </si>
  <si>
    <t xml:space="preserve">Have a Nice Day                                             </t>
  </si>
  <si>
    <t xml:space="preserve">Le-joy Animation Studio         </t>
  </si>
  <si>
    <t xml:space="preserve">Liu Jian            </t>
  </si>
  <si>
    <t>action, adventure, comedy, drama, thriller</t>
  </si>
  <si>
    <t xml:space="preserve">Heaven's Lost Property                                      </t>
  </si>
  <si>
    <t xml:space="preserve">Hisashi Saito       </t>
  </si>
  <si>
    <t>action, comedy, erotic, romance, fantasy, science fiction, drama</t>
  </si>
  <si>
    <t>Heaven's Lost Property the Movie - The Angeloid of Clockwork</t>
  </si>
  <si>
    <t>Hisashi Saito, Tetsuya Yanagisawa</t>
  </si>
  <si>
    <t>action, comedy, erotic, romance, fantasy</t>
  </si>
  <si>
    <t xml:space="preserve">Heaven's Memo Pad                                           </t>
  </si>
  <si>
    <t xml:space="preserve">Katsushi Sakurabi   </t>
  </si>
  <si>
    <t>comedy, philosophy, drama, mystery</t>
  </si>
  <si>
    <t xml:space="preserve">Hellsing Ultimate                                           </t>
  </si>
  <si>
    <t>Satelight, Madhouse, Graphinica &amp; Kelmadick</t>
  </si>
  <si>
    <t>Tomokazu Tokoro, Hiroyuki Tanaka, Yasuhiro Matsumura</t>
  </si>
  <si>
    <t>action, experimental, horror, fantasy</t>
  </si>
  <si>
    <t xml:space="preserve">Hetalia - Season 1 and 2                                    </t>
  </si>
  <si>
    <t xml:space="preserve">Bob Shirohata       </t>
  </si>
  <si>
    <t>comedy, romance</t>
  </si>
  <si>
    <t xml:space="preserve">Highschool DxD                                              </t>
  </si>
  <si>
    <t xml:space="preserve">TNK                             </t>
  </si>
  <si>
    <t xml:space="preserve">Tetsuya Yanagisawa  </t>
  </si>
  <si>
    <t xml:space="preserve">Highschool of the Dead                                      </t>
  </si>
  <si>
    <t>action, erotic, horror, thriller</t>
  </si>
  <si>
    <t xml:space="preserve">Howl's Moving Castle                                        </t>
  </si>
  <si>
    <t>adventure, experimental, family, philosophy, romance, fantasy</t>
  </si>
  <si>
    <t xml:space="preserve">I'll Just Live In Bando                                     </t>
  </si>
  <si>
    <t xml:space="preserve">N/A                             </t>
  </si>
  <si>
    <t xml:space="preserve">Youngsun Lee        </t>
  </si>
  <si>
    <t>adventure, comedy, philosophy, drama</t>
  </si>
  <si>
    <t xml:space="preserve">In This Corner of the World                                 </t>
  </si>
  <si>
    <t xml:space="preserve">MAPPA                           </t>
  </si>
  <si>
    <t>family, drama, non fiction</t>
  </si>
  <si>
    <t xml:space="preserve">Is It Wrong To Try To Pick Up Girls In A Dungeon            </t>
  </si>
  <si>
    <t xml:space="preserve">J.C. Studio                     </t>
  </si>
  <si>
    <t xml:space="preserve">Yoshiki Yamakawa    </t>
  </si>
  <si>
    <t xml:space="preserve">It's Such a Beautiful Day                                   </t>
  </si>
  <si>
    <t xml:space="preserve">USA         </t>
  </si>
  <si>
    <t xml:space="preserve">Bitter Films                    </t>
  </si>
  <si>
    <t xml:space="preserve">Don Hertzfeldt      </t>
  </si>
  <si>
    <t>comedy, experimental, philosophy, drama</t>
  </si>
  <si>
    <t xml:space="preserve">Jormungand                                                  </t>
  </si>
  <si>
    <t xml:space="preserve">White Fox                       </t>
  </si>
  <si>
    <t xml:space="preserve">Keitaro Motonaga    </t>
  </si>
  <si>
    <t>action, comedy, drama, thriller</t>
  </si>
  <si>
    <t xml:space="preserve">K                                                           </t>
  </si>
  <si>
    <t xml:space="preserve">GoHands                         </t>
  </si>
  <si>
    <t xml:space="preserve">Shingo Suzuki       </t>
  </si>
  <si>
    <t>action, fantasy, drama, mystery</t>
  </si>
  <si>
    <t xml:space="preserve">Kaiba                                                       </t>
  </si>
  <si>
    <t>experimental, philosophy, romance, science fiction, mystery</t>
  </si>
  <si>
    <t xml:space="preserve">Kannagi - Crazy Shrine Maidens                              </t>
  </si>
  <si>
    <t xml:space="preserve">Yutaka Yamamoto     </t>
  </si>
  <si>
    <t>comedy, romance, drama</t>
  </si>
  <si>
    <t xml:space="preserve">Kanokon - The Girl Who Cried Fox                            </t>
  </si>
  <si>
    <t xml:space="preserve">Xebec                           </t>
  </si>
  <si>
    <t xml:space="preserve">Atsushi Otsuki      </t>
  </si>
  <si>
    <t>comedy, erotic, romance</t>
  </si>
  <si>
    <t xml:space="preserve">Keijo                                                       </t>
  </si>
  <si>
    <t xml:space="preserve">Hideya Takahashi    </t>
  </si>
  <si>
    <t>action, comedy, erotic, sports</t>
  </si>
  <si>
    <t xml:space="preserve">Kiki's Delivery Service                                     </t>
  </si>
  <si>
    <t>adventure, comedy, family, philosophy, romance, fantasy</t>
  </si>
  <si>
    <t xml:space="preserve">Kino's Journey                                              </t>
  </si>
  <si>
    <t xml:space="preserve">A.C.G.T.                        </t>
  </si>
  <si>
    <t xml:space="preserve">Ryutaro Nakamura    </t>
  </si>
  <si>
    <t>adventure, experimental, philosophy, science fiction</t>
  </si>
  <si>
    <t xml:space="preserve">Kizumonogatari - Tekketsu, Nekketsu, Reiketsu               </t>
  </si>
  <si>
    <t>action, comedy, erotic, experimental, horror, romance, fantasy, thriller</t>
  </si>
  <si>
    <t xml:space="preserve">Kokoro Connect                                              </t>
  </si>
  <si>
    <t>Shin Onuma, Shin'ya Kawatsura</t>
  </si>
  <si>
    <t>comedy, horror, philosophy, romance, drama</t>
  </si>
  <si>
    <t xml:space="preserve">Kyousougiga                                                 </t>
  </si>
  <si>
    <t>action, adventure, comedy, experimental, family, philosophy, fantasy</t>
  </si>
  <si>
    <t xml:space="preserve">Liz and the Blue Bird                                       </t>
  </si>
  <si>
    <t xml:space="preserve">Louise By The Shore                                         </t>
  </si>
  <si>
    <t xml:space="preserve">JPL Films                       </t>
  </si>
  <si>
    <t>Jean-Francois Laguionie</t>
  </si>
  <si>
    <t>philosophy, drama</t>
  </si>
  <si>
    <t xml:space="preserve">Loups=Garous                                                </t>
  </si>
  <si>
    <t xml:space="preserve">Production I.G., TransArts      </t>
  </si>
  <si>
    <t xml:space="preserve">Junichi Fujisaku    </t>
  </si>
  <si>
    <t xml:space="preserve">Love, Chunibyo &amp; Other Delusions!                           </t>
  </si>
  <si>
    <t xml:space="preserve">Tatsuya Ishihara    </t>
  </si>
  <si>
    <t>comedy, romance, fantasy, drama</t>
  </si>
  <si>
    <t xml:space="preserve">Loving Vincent                                              </t>
  </si>
  <si>
    <t xml:space="preserve">Poland      </t>
  </si>
  <si>
    <t xml:space="preserve">BreakThru Productions           </t>
  </si>
  <si>
    <t>Dorota Kobiela, Hugh Welchman</t>
  </si>
  <si>
    <t>family, philosophy, drama, mystery</t>
  </si>
  <si>
    <t xml:space="preserve">Lu Over The Wall                                            </t>
  </si>
  <si>
    <t>adventure, comedy, family</t>
  </si>
  <si>
    <t xml:space="preserve">Lunar Legend - Tsukihime                                    </t>
  </si>
  <si>
    <t xml:space="preserve">Lupin the Third - Episode 0 - First Contact                 </t>
  </si>
  <si>
    <t xml:space="preserve">TMS Entertainment               </t>
  </si>
  <si>
    <t xml:space="preserve">Minoru Ohara        </t>
  </si>
  <si>
    <t>action, adventure, comedy</t>
  </si>
  <si>
    <t xml:space="preserve">Lupin the Third - Green VS Red                              </t>
  </si>
  <si>
    <t xml:space="preserve">Shigeyuki Miya      </t>
  </si>
  <si>
    <t>action, adventure, experimental, philosophy, drama, mystery</t>
  </si>
  <si>
    <t xml:space="preserve">Lupin the Third - The Castle of Cagliostro                  </t>
  </si>
  <si>
    <t>action, adventure, comedy, family, romance</t>
  </si>
  <si>
    <t xml:space="preserve">Lupin the Third - The Fuma Conspiracy                       </t>
  </si>
  <si>
    <t xml:space="preserve">Masayuki Ozeki      </t>
  </si>
  <si>
    <t xml:space="preserve">Lupin the Third - The Mystery of Mamo                       </t>
  </si>
  <si>
    <t xml:space="preserve">Soji Yoshikawa      </t>
  </si>
  <si>
    <t>action, adventure, comedy, science fiction</t>
  </si>
  <si>
    <t xml:space="preserve">Lupin the Third - The Woman Called Fujiko Mine              </t>
  </si>
  <si>
    <t xml:space="preserve">Sayo Yamamoto       </t>
  </si>
  <si>
    <t>action, adventure, erotic, experimental, drama, mystery</t>
  </si>
  <si>
    <t xml:space="preserve">Madoka Magica The Movie 1 &amp; 2 - Beginnings, Eternal         </t>
  </si>
  <si>
    <t>Akiyuki Shinbo, Yukihiro Miyamoto</t>
  </si>
  <si>
    <t>action, experimental, horror, fantasy, drama, mystery</t>
  </si>
  <si>
    <t xml:space="preserve">Madoka Magica The Movie 3 - Rebellion                       </t>
  </si>
  <si>
    <t xml:space="preserve">Yukihiro Miyamoto   </t>
  </si>
  <si>
    <t>action, philosophy, fantasy, drama</t>
  </si>
  <si>
    <t xml:space="preserve">Maquia - When the Promised Flower Blooms                    </t>
  </si>
  <si>
    <t xml:space="preserve">Mari Okada          </t>
  </si>
  <si>
    <t>action, adventure, romance, fantasy, drama</t>
  </si>
  <si>
    <t xml:space="preserve">Mary and the Witch's Flower                                 </t>
  </si>
  <si>
    <t xml:space="preserve">Studio Ponoc                    </t>
  </si>
  <si>
    <t>Hiromasa Yonebayashi</t>
  </si>
  <si>
    <t>adventure, family, fantasy</t>
  </si>
  <si>
    <t xml:space="preserve">Mezzo DSA                                                   </t>
  </si>
  <si>
    <t xml:space="preserve">ARMS                            </t>
  </si>
  <si>
    <t xml:space="preserve">Yasuomi Umetsu      </t>
  </si>
  <si>
    <t>action, comedy, thriller</t>
  </si>
  <si>
    <t xml:space="preserve">Mezzo Forte                                                 </t>
  </si>
  <si>
    <t>action, comedy, erotic, thriller</t>
  </si>
  <si>
    <t xml:space="preserve">MFKZ                                                        </t>
  </si>
  <si>
    <t>Guillaume "Run" Renard, Shojiro Nishimi</t>
  </si>
  <si>
    <t>action, comedy, romance, science fiction</t>
  </si>
  <si>
    <t xml:space="preserve">Mind Game                                                   </t>
  </si>
  <si>
    <t>adventure, comedy, experimental, philosophy, romance</t>
  </si>
  <si>
    <t xml:space="preserve">Monster Musume - Everyday Life With Monster Girls           </t>
  </si>
  <si>
    <t xml:space="preserve">Lerche                          </t>
  </si>
  <si>
    <t xml:space="preserve">Tatsuya Yoshihara   </t>
  </si>
  <si>
    <t xml:space="preserve">Mushi-Shi                                                   </t>
  </si>
  <si>
    <t xml:space="preserve">Artland                         </t>
  </si>
  <si>
    <t xml:space="preserve">Hiroshi Nagahama    </t>
  </si>
  <si>
    <t>philosophy, fantasy, drama, mystery</t>
  </si>
  <si>
    <t xml:space="preserve">My Beautiful Girl Mari                                      </t>
  </si>
  <si>
    <t xml:space="preserve">Daewoo Entertainment            </t>
  </si>
  <si>
    <t xml:space="preserve">Lee Sung-gang       </t>
  </si>
  <si>
    <t>adventure, family, philosophy, romance, drama</t>
  </si>
  <si>
    <t xml:space="preserve">My Dogs, Jinjin and Akida                                   </t>
  </si>
  <si>
    <t xml:space="preserve">Korean Academy of Film Arts     </t>
  </si>
  <si>
    <t xml:space="preserve">Jong-Duck Cho       </t>
  </si>
  <si>
    <t>family, philosophy, drama</t>
  </si>
  <si>
    <t xml:space="preserve">My Entire High School Sinking Into The Sea                  </t>
  </si>
  <si>
    <t xml:space="preserve">Electric Chinoland              </t>
  </si>
  <si>
    <t xml:space="preserve">Dash Shaw           </t>
  </si>
  <si>
    <t>action, adventure, comedy, experimental, horror, philosophy, romance, drama</t>
  </si>
  <si>
    <t xml:space="preserve">My Neighbor Totoro                                          </t>
  </si>
  <si>
    <t xml:space="preserve">My Neighbors The Yamadas                                    </t>
  </si>
  <si>
    <t>comedy, experimental, family, philosophy</t>
  </si>
  <si>
    <t xml:space="preserve">Nadia - The Secret of Blue Water                            </t>
  </si>
  <si>
    <t xml:space="preserve">Gainax                          </t>
  </si>
  <si>
    <t>Hideaki Anno, Shinji Higuchi</t>
  </si>
  <si>
    <t>action, adventure, family, fantasy</t>
  </si>
  <si>
    <t xml:space="preserve">Napping Princess                                            </t>
  </si>
  <si>
    <t xml:space="preserve">Signal.MD                       </t>
  </si>
  <si>
    <t>adventure, comedy, experimental, family, fantasy, science fiction, mystery</t>
  </si>
  <si>
    <t xml:space="preserve">Nausicaa of the Valley of the Wind                          </t>
  </si>
  <si>
    <t xml:space="preserve">Hayao Miyazalo      </t>
  </si>
  <si>
    <t>action, adventure, family, philosophy, fantasy, science fiction</t>
  </si>
  <si>
    <t xml:space="preserve">Nerdland                                                    </t>
  </si>
  <si>
    <t xml:space="preserve">Titmouse Inc                    </t>
  </si>
  <si>
    <t xml:space="preserve">Chris Prynoski      </t>
  </si>
  <si>
    <t>adventure, comedy</t>
  </si>
  <si>
    <t xml:space="preserve">Nichijou                                                    </t>
  </si>
  <si>
    <t>comedy, experimental, family</t>
  </si>
  <si>
    <t xml:space="preserve">Night on the Galactic Railroad                              </t>
  </si>
  <si>
    <t xml:space="preserve">Gisaburo Sugii      </t>
  </si>
  <si>
    <t>adventure, experimental, family, philosophy, fantasy</t>
  </si>
  <si>
    <t xml:space="preserve">Ninja Nonsense                                              </t>
  </si>
  <si>
    <t xml:space="preserve">Hitoyuki Matsui     </t>
  </si>
  <si>
    <t xml:space="preserve">Ninja Scroll                                                </t>
  </si>
  <si>
    <t xml:space="preserve">Yoshiaki Kawajiri   </t>
  </si>
  <si>
    <t>action, adventure, erotic, horror, fantasy</t>
  </si>
  <si>
    <t xml:space="preserve">Nisemonogatari                                              </t>
  </si>
  <si>
    <t>Akiyuki Shinbo, Tatsuya Osihi</t>
  </si>
  <si>
    <t xml:space="preserve">No Game No Life                                             </t>
  </si>
  <si>
    <t xml:space="preserve">Atsuko Ishizuka     </t>
  </si>
  <si>
    <t>action, adventure, comedy, erotic, fantasy</t>
  </si>
  <si>
    <t xml:space="preserve">No Game No Life - Zero                                      </t>
  </si>
  <si>
    <t>action, adventure, comedy, horror, romance, fantasy, drama</t>
  </si>
  <si>
    <t xml:space="preserve">Noragami                                                    </t>
  </si>
  <si>
    <t xml:space="preserve">Kotaro Tamura       </t>
  </si>
  <si>
    <t>action, comedy, horror, romance, fantasy</t>
  </si>
  <si>
    <t xml:space="preserve">Nova Seed                                                   </t>
  </si>
  <si>
    <t xml:space="preserve">Canada      </t>
  </si>
  <si>
    <t xml:space="preserve">Gorgon Pictures                 </t>
  </si>
  <si>
    <t xml:space="preserve">Nick DiLiberto      </t>
  </si>
  <si>
    <t>action, adventure, fantasy, science fiction</t>
  </si>
  <si>
    <t xml:space="preserve">Ocean Waves                                                 </t>
  </si>
  <si>
    <t xml:space="preserve">Tomomi Mochizuki    </t>
  </si>
  <si>
    <t xml:space="preserve">Oh! Edo Rocket                                              </t>
  </si>
  <si>
    <t xml:space="preserve">Seiji Mizushima     </t>
  </si>
  <si>
    <t>action, adventure, comedy, romance, fantasy</t>
  </si>
  <si>
    <t xml:space="preserve">One Punch Man                                               </t>
  </si>
  <si>
    <t xml:space="preserve">Shingo Natsume      </t>
  </si>
  <si>
    <t xml:space="preserve">Only Yesterday                                              </t>
  </si>
  <si>
    <t xml:space="preserve">Panty and Stocking with Garterbelt                          </t>
  </si>
  <si>
    <t xml:space="preserve">Hiroyuki Imaishi    </t>
  </si>
  <si>
    <t>action, comedy, erotic, experimental, fantasy</t>
  </si>
  <si>
    <t xml:space="preserve">Paprika                                                     </t>
  </si>
  <si>
    <t xml:space="preserve">Satoshi Kon         </t>
  </si>
  <si>
    <t>adventure, erotic, experimental, horror, fantasy, science fiction, thriller</t>
  </si>
  <si>
    <t xml:space="preserve">Parasite Dolls                                              </t>
  </si>
  <si>
    <t xml:space="preserve">Anime International Company     </t>
  </si>
  <si>
    <t>Yoshinaga Naoyuki, Nakazawa Kazuto</t>
  </si>
  <si>
    <t>action, philosophy, science fiction, drama, mystery</t>
  </si>
  <si>
    <t xml:space="preserve">Patlabor 2                                                  </t>
  </si>
  <si>
    <t>action, philosophy, science fiction, drama, thriller, mystery</t>
  </si>
  <si>
    <t xml:space="preserve">Perfect Blue                                                </t>
  </si>
  <si>
    <t>erotic, experimental, horror, thriller, mystery</t>
  </si>
  <si>
    <t xml:space="preserve">Persepolis                                                  </t>
  </si>
  <si>
    <t xml:space="preserve">Celluloid Dreams                </t>
  </si>
  <si>
    <t>Marjane Satrapi, Vincent Paronnaud</t>
  </si>
  <si>
    <t>comedy, philosophy, romance, drama, non fiction</t>
  </si>
  <si>
    <t>Persona 3 The Movie - Spring of Birth, Midsummer Knight's Dream, Falling Down, Winter of Rebirth</t>
  </si>
  <si>
    <t>Noriaki Akitaya, Tomohisa Taguchi, Keitaro Motonaga</t>
  </si>
  <si>
    <t xml:space="preserve">Persona 4 - The Animation                                   </t>
  </si>
  <si>
    <t xml:space="preserve">AIC A.S.T.A.                    </t>
  </si>
  <si>
    <t xml:space="preserve">Senji Kishi         </t>
  </si>
  <si>
    <t>action, adventure, comedy, family, fantasy</t>
  </si>
  <si>
    <t xml:space="preserve">Ping Pong the Animation                                     </t>
  </si>
  <si>
    <t xml:space="preserve">Tatsunoko Production            </t>
  </si>
  <si>
    <t>experimental, drama, sports</t>
  </si>
  <si>
    <t xml:space="preserve">Pom Poko                                                    </t>
  </si>
  <si>
    <t xml:space="preserve">Studio Ghilbi                   </t>
  </si>
  <si>
    <t>adventure, comedy, experimental, family, philosophy, fantasy</t>
  </si>
  <si>
    <t xml:space="preserve">Ponyo                                                       </t>
  </si>
  <si>
    <t>adventure, family, romance, fantasy</t>
  </si>
  <si>
    <t xml:space="preserve">Porco Rosso                                                 </t>
  </si>
  <si>
    <t xml:space="preserve">Princess Mononoke                                           </t>
  </si>
  <si>
    <t>action, adventure, philosophy, romance, fantasy</t>
  </si>
  <si>
    <t xml:space="preserve">Prison School                                               </t>
  </si>
  <si>
    <t xml:space="preserve">J.C. Shaft                      </t>
  </si>
  <si>
    <t xml:space="preserve">Tsutomu Mizushima   </t>
  </si>
  <si>
    <t>action, comedy, erotic, horror, romance, thriller</t>
  </si>
  <si>
    <t xml:space="preserve">Punch Line                                                  </t>
  </si>
  <si>
    <t xml:space="preserve">Yutaka Uemura       </t>
  </si>
  <si>
    <t>action, comedy, erotic, experimental, fantasy, science fiction, drama, mystery</t>
  </si>
  <si>
    <t xml:space="preserve">Rage of Bahamut - Genesis                                   </t>
  </si>
  <si>
    <t xml:space="preserve">Mappa                           </t>
  </si>
  <si>
    <t xml:space="preserve">Keiichi Sato        </t>
  </si>
  <si>
    <t xml:space="preserve">Rail Wars                                                   </t>
  </si>
  <si>
    <t xml:space="preserve">Passione                        </t>
  </si>
  <si>
    <t xml:space="preserve">Yoshifumi Matsuda   </t>
  </si>
  <si>
    <t>adventure, comedy, erotic, romance, drama, thriller, non fiction</t>
  </si>
  <si>
    <t xml:space="preserve">Redline                                                     </t>
  </si>
  <si>
    <t xml:space="preserve">Madhous                         </t>
  </si>
  <si>
    <t xml:space="preserve">Takeshi Koike       </t>
  </si>
  <si>
    <t>action, science fiction, sports</t>
  </si>
  <si>
    <t xml:space="preserve">Ringing Bell                                                </t>
  </si>
  <si>
    <t xml:space="preserve">Sanrio                          </t>
  </si>
  <si>
    <t xml:space="preserve">Masami Hata         </t>
  </si>
  <si>
    <t>adventure, family, horror, philosophy</t>
  </si>
  <si>
    <t xml:space="preserve">Rock and Rule                                               </t>
  </si>
  <si>
    <t xml:space="preserve">Nelvana                         </t>
  </si>
  <si>
    <t xml:space="preserve">Clive A. Smith      </t>
  </si>
  <si>
    <t xml:space="preserve">Rock-a-Doodle                                               </t>
  </si>
  <si>
    <t xml:space="preserve">Don Bluth Productions           </t>
  </si>
  <si>
    <t xml:space="preserve">Don Bluth           </t>
  </si>
  <si>
    <t>adventure, family</t>
  </si>
  <si>
    <t xml:space="preserve">Rokka - Braves of the Six Flowers                           </t>
  </si>
  <si>
    <t xml:space="preserve">Takeo Takahashi     </t>
  </si>
  <si>
    <t>action, adventure, fantasy, mystery</t>
  </si>
  <si>
    <t xml:space="preserve">Satellite Girl and Milk Cow                                 </t>
  </si>
  <si>
    <t xml:space="preserve">Now or Never Studio             </t>
  </si>
  <si>
    <t xml:space="preserve">Chang Hyung-yun     </t>
  </si>
  <si>
    <t>action, comedy, family, romance, fantasy</t>
  </si>
  <si>
    <t xml:space="preserve">Serial Experiments Lain                                     </t>
  </si>
  <si>
    <t xml:space="preserve">Triangle Staff                  </t>
  </si>
  <si>
    <t>experimental, horror, philosophy, science fiction, mystery</t>
  </si>
  <si>
    <t>Shimoneta - A Boring World Where the Concept of Dirty Jokes Doesn't Exist</t>
  </si>
  <si>
    <t xml:space="preserve">Youhei Suzuki       </t>
  </si>
  <si>
    <t>adventure, comedy, erotic, philosophy</t>
  </si>
  <si>
    <t xml:space="preserve">Shirobako                                                   </t>
  </si>
  <si>
    <t>comedy, philosophy, drama</t>
  </si>
  <si>
    <t xml:space="preserve">Sin - The Movie                                             </t>
  </si>
  <si>
    <t xml:space="preserve">Phoenix Entertainment           </t>
  </si>
  <si>
    <t xml:space="preserve">Yasunori Urata      </t>
  </si>
  <si>
    <t>action, horror, science fiction</t>
  </si>
  <si>
    <t xml:space="preserve">Soul Eater                                                  </t>
  </si>
  <si>
    <t xml:space="preserve">Takuya Igarashi     </t>
  </si>
  <si>
    <t>action, adventure, comedy, horror, fantasy</t>
  </si>
  <si>
    <t xml:space="preserve">Space Dandy                                                 </t>
  </si>
  <si>
    <t>Shinichiro Watanabe, Shingo Natsume</t>
  </si>
  <si>
    <t>adventure, comedy, experimental, science fiction</t>
  </si>
  <si>
    <t xml:space="preserve">Spice and Wolf                                              </t>
  </si>
  <si>
    <t xml:space="preserve">Imagin, Brain's Base            </t>
  </si>
  <si>
    <t xml:space="preserve">Takeo Taahashi      </t>
  </si>
  <si>
    <t>adventure, romance, fantasy</t>
  </si>
  <si>
    <t xml:space="preserve">Spirited Away                                               </t>
  </si>
  <si>
    <t xml:space="preserve">Steins;Gate                                                 </t>
  </si>
  <si>
    <t>Hiroshi Hamasaki, Takyua Sato</t>
  </si>
  <si>
    <t>adventure, comedy, horror, romance, science fiction, drama, thriller</t>
  </si>
  <si>
    <t xml:space="preserve">Street Fighter II - The Animated Movie                      </t>
  </si>
  <si>
    <t xml:space="preserve">Summer Wars                                                 </t>
  </si>
  <si>
    <t xml:space="preserve">Mamoru Hosoda       </t>
  </si>
  <si>
    <t>action, adventure, comedy, family, romance, science fiction, drama, thriller</t>
  </si>
  <si>
    <t xml:space="preserve">Supernatural - The Animation                                </t>
  </si>
  <si>
    <t>Shigeyuki Miya, Atsuko Ishizuka</t>
  </si>
  <si>
    <t>action, adventure, horror, fantasy, mystery</t>
  </si>
  <si>
    <t xml:space="preserve">Tales From Earthsea                                         </t>
  </si>
  <si>
    <t>adventure, philosophy, fantasy, drama</t>
  </si>
  <si>
    <t xml:space="preserve">Teen Titans Go (To The Movies)                              </t>
  </si>
  <si>
    <t xml:space="preserve">Warner Bros Animation           </t>
  </si>
  <si>
    <t>Peter Rida Michail, Aaron Horvath</t>
  </si>
  <si>
    <t>action, adventure, comedy, family</t>
  </si>
  <si>
    <t xml:space="preserve">The Big Bad Fox and Other Tales                             </t>
  </si>
  <si>
    <t xml:space="preserve">Folivari                        </t>
  </si>
  <si>
    <t>Benjamin Renner, Patrick Imbert</t>
  </si>
  <si>
    <t xml:space="preserve">The Boy and the Beast                                       </t>
  </si>
  <si>
    <t xml:space="preserve">Studio Chizu                    </t>
  </si>
  <si>
    <t>action, adventure, comedy, family, romance, fantasy, drama, sports</t>
  </si>
  <si>
    <t xml:space="preserve">The Breadwinner                                             </t>
  </si>
  <si>
    <t xml:space="preserve">Ireland     </t>
  </si>
  <si>
    <t xml:space="preserve">Cartoon Saloon                  </t>
  </si>
  <si>
    <t xml:space="preserve">Nora Twomey         </t>
  </si>
  <si>
    <t>adventure, family, philosophy, drama</t>
  </si>
  <si>
    <t xml:space="preserve">The Cat Returns                                             </t>
  </si>
  <si>
    <t xml:space="preserve">Hiroyuki Morita     </t>
  </si>
  <si>
    <t xml:space="preserve">The Disappearance of Haruhi Suzumiya                        </t>
  </si>
  <si>
    <t>Tatsuya Ishihara, Yasuhiro Takemoto</t>
  </si>
  <si>
    <t>adventure, philosophy, romance, science fiction, drama, mystery</t>
  </si>
  <si>
    <t xml:space="preserve">The Disappearance of Nagato Yuki-chan                       </t>
  </si>
  <si>
    <t xml:space="preserve">Jun'ichi Wada       </t>
  </si>
  <si>
    <t xml:space="preserve">The Dragon Dentist                                          </t>
  </si>
  <si>
    <t xml:space="preserve">Khara                           </t>
  </si>
  <si>
    <t>action, adventure, experimental, fantasy</t>
  </si>
  <si>
    <t xml:space="preserve">The Empire of Corpses                                       </t>
  </si>
  <si>
    <t xml:space="preserve">Wit Studio                      </t>
  </si>
  <si>
    <t xml:space="preserve">Ryoutarou Makihara  </t>
  </si>
  <si>
    <t>action, adventure, horror, philosophy, science fiction, thriller</t>
  </si>
  <si>
    <t xml:space="preserve">The Fantastic Adventures of Unico                           </t>
  </si>
  <si>
    <t xml:space="preserve">Toshio Hirata       </t>
  </si>
  <si>
    <t xml:space="preserve">The Flight of Dragons                                       </t>
  </si>
  <si>
    <t xml:space="preserve">Rankim/Bass Productions         </t>
  </si>
  <si>
    <t>Arthur Rankin, Jr., Jules Bass</t>
  </si>
  <si>
    <t xml:space="preserve">The Garden of Sinners                                       </t>
  </si>
  <si>
    <t>Ei Aoki, Takuya Nonaka, Mitsuru Obunai, Teiichi Takiguchi, Takayuki Hiaro, Takahiro Miura, Shinsuke Takizawa, Tomonori Sudou</t>
  </si>
  <si>
    <t>action, horror, romance, fantasy, thriller, mystery</t>
  </si>
  <si>
    <t xml:space="preserve">The Garden of Words                                         </t>
  </si>
  <si>
    <t xml:space="preserve">The Girl Who Leapt Through Time                             </t>
  </si>
  <si>
    <t>comedy, family, romance, science fiction, drama</t>
  </si>
  <si>
    <t xml:space="preserve">The Girl Without Hands                                      </t>
  </si>
  <si>
    <t xml:space="preserve">French      </t>
  </si>
  <si>
    <t xml:space="preserve">Les Films Sauvages              </t>
  </si>
  <si>
    <t>Sebastien Laudenbach</t>
  </si>
  <si>
    <t>experimental, horror, philosophy, romance, fantasy, drama</t>
  </si>
  <si>
    <t xml:space="preserve">The Last Unicorn                                            </t>
  </si>
  <si>
    <t xml:space="preserve">Topcraft                        </t>
  </si>
  <si>
    <t>Arthur Rankin Jr., Jules Bass</t>
  </si>
  <si>
    <t xml:space="preserve">The Legend of the Millennium Dragon                         </t>
  </si>
  <si>
    <t xml:space="preserve">Studio Pierrot                  </t>
  </si>
  <si>
    <t xml:space="preserve">Hirotsugu Kawasaki  </t>
  </si>
  <si>
    <t xml:space="preserve">The Life of Guskou Budori                                   </t>
  </si>
  <si>
    <t xml:space="preserve">Tezuka Productions              </t>
  </si>
  <si>
    <t>adventure, experimental, family, philosophy, fantasy, drama</t>
  </si>
  <si>
    <t xml:space="preserve">The Melancholy of Haruhi Suzumiya                           </t>
  </si>
  <si>
    <t>adventure, comedy, experimental, romance, science fiction</t>
  </si>
  <si>
    <t xml:space="preserve">The Melancholy of Haruhi-Chan Suzumiya                      </t>
  </si>
  <si>
    <t xml:space="preserve">Puyo, Eretto        </t>
  </si>
  <si>
    <t>comedy, experimental</t>
  </si>
  <si>
    <t xml:space="preserve">The Night Is Short, Walk On Girl                            </t>
  </si>
  <si>
    <t>adventure, comedy, experimental, romance</t>
  </si>
  <si>
    <t xml:space="preserve">The Pet Girl of Sakurasou                                   </t>
  </si>
  <si>
    <t xml:space="preserve">The Place Promised in Our Early Days                        </t>
  </si>
  <si>
    <t>adventure, family, romance, science fiction</t>
  </si>
  <si>
    <t xml:space="preserve">The Prince of Egpyt                                         </t>
  </si>
  <si>
    <t xml:space="preserve">Dreamworks Pictures             </t>
  </si>
  <si>
    <t>Brenda Chapman, Steve Hickner, Simon Wells</t>
  </si>
  <si>
    <t>adventure, comedy, family, romance</t>
  </si>
  <si>
    <t xml:space="preserve">The Princess and the Pilot                                  </t>
  </si>
  <si>
    <t xml:space="preserve">Jun Shishido        </t>
  </si>
  <si>
    <t>action, adventure, family, romance, fantasy</t>
  </si>
  <si>
    <t xml:space="preserve">The Rabbi's Cat                                             </t>
  </si>
  <si>
    <t xml:space="preserve">Autochenille Production         </t>
  </si>
  <si>
    <t>Joann Sfar, Antoine Delesvaux</t>
  </si>
  <si>
    <t>adventure, comedy, philosophy</t>
  </si>
  <si>
    <t xml:space="preserve">The Red Turtle                                              </t>
  </si>
  <si>
    <t xml:space="preserve">Prima Linea                     </t>
  </si>
  <si>
    <t>Michael Dudok de Wit</t>
  </si>
  <si>
    <t>adventure, experimental, philosophy, drama</t>
  </si>
  <si>
    <t xml:space="preserve">The Secret of Nimh                                          </t>
  </si>
  <si>
    <t>adventure, family, philosophy, fantasy, mystery</t>
  </si>
  <si>
    <t xml:space="preserve">The Secret World of Arrietty                                </t>
  </si>
  <si>
    <t xml:space="preserve">The Sky Crawlers                                            </t>
  </si>
  <si>
    <t>philosophy, drama, mystery</t>
  </si>
  <si>
    <t xml:space="preserve">The Tale of Princess Kaguya                                 </t>
  </si>
  <si>
    <t>adventure, experimental, family, philosophy, romance, fantasy, drama</t>
  </si>
  <si>
    <t xml:space="preserve">The Thief and the Cobbler                                   </t>
  </si>
  <si>
    <t>Richard Williams Animation Productions</t>
  </si>
  <si>
    <t xml:space="preserve">Richard Williams    </t>
  </si>
  <si>
    <t>adventure, comedy, experimental, family, romance, fantasy</t>
  </si>
  <si>
    <t xml:space="preserve">The Wind Rises                                              </t>
  </si>
  <si>
    <t>philosophy, romance, drama, non fiction</t>
  </si>
  <si>
    <t xml:space="preserve">This Boy Can Fight Aliens                                   </t>
  </si>
  <si>
    <t xml:space="preserve">Soubi Yamamoto      </t>
  </si>
  <si>
    <t>experimental, philosophy, science fiction, drama</t>
  </si>
  <si>
    <t xml:space="preserve">Thumbelina                                                  </t>
  </si>
  <si>
    <t>Don Bluth, Gary Goldman</t>
  </si>
  <si>
    <t>adventure, comedy, family, romance, fantasy</t>
  </si>
  <si>
    <t xml:space="preserve">Time of Eve                                                 </t>
  </si>
  <si>
    <t xml:space="preserve">Studio Rikka                    </t>
  </si>
  <si>
    <t xml:space="preserve">Yashuhiro Yoshiura  </t>
  </si>
  <si>
    <t>philosophy, science fiction, drama</t>
  </si>
  <si>
    <t xml:space="preserve">Tokyo Godfathers                                            </t>
  </si>
  <si>
    <t>adventure, comedy, family, drama</t>
  </si>
  <si>
    <t xml:space="preserve">Tomorrow's Joe                                              </t>
  </si>
  <si>
    <t>Osamu Dezaki, Yoichiro Fukuda</t>
  </si>
  <si>
    <t>action, drama, sports</t>
  </si>
  <si>
    <t xml:space="preserve">Toradora                                                    </t>
  </si>
  <si>
    <t xml:space="preserve">Tatsuyuki Nagai     </t>
  </si>
  <si>
    <t xml:space="preserve">Towanoquon                                                  </t>
  </si>
  <si>
    <t>action, science fiction, drama</t>
  </si>
  <si>
    <t xml:space="preserve">Trigun                                                      </t>
  </si>
  <si>
    <t xml:space="preserve">Satoshi Nishimura   </t>
  </si>
  <si>
    <t>action, adventure, comedy, science fiction, drama</t>
  </si>
  <si>
    <t xml:space="preserve">Trigun - Badlands Rumble                                    </t>
  </si>
  <si>
    <t xml:space="preserve">Trinity Seven                                               </t>
  </si>
  <si>
    <t xml:space="preserve">Seven Arcs Pictures             </t>
  </si>
  <si>
    <t xml:space="preserve">Typhoon Noruda                                              </t>
  </si>
  <si>
    <t xml:space="preserve">Studio Colorido                 </t>
  </si>
  <si>
    <t xml:space="preserve">Yojiro Arai         </t>
  </si>
  <si>
    <t>family, romance, fantasy, drama</t>
  </si>
  <si>
    <t xml:space="preserve">Unico in the Island of Magic                                </t>
  </si>
  <si>
    <t xml:space="preserve">Moribi Murano       </t>
  </si>
  <si>
    <t xml:space="preserve">Urusei Yatsura - Beautiful Dreamer                          </t>
  </si>
  <si>
    <t>adventure, comedy, experimental, philosophy, romance, fantasy</t>
  </si>
  <si>
    <t xml:space="preserve">Voices of a Distant Star                                    </t>
  </si>
  <si>
    <t>action, romance, science fiction, drama</t>
  </si>
  <si>
    <t xml:space="preserve">Welcome to the N.H.K.                                       </t>
  </si>
  <si>
    <t xml:space="preserve">Yusuke Yamamoto     </t>
  </si>
  <si>
    <t>adventure, comedy, experimental, philosophy, romance, drama</t>
  </si>
  <si>
    <t xml:space="preserve">When Marnie Was There                                       </t>
  </si>
  <si>
    <t>adventure, family, drama, mystery</t>
  </si>
  <si>
    <t xml:space="preserve">When The Wind Blows                                         </t>
  </si>
  <si>
    <t xml:space="preserve">Kings Road Entertainment        </t>
  </si>
  <si>
    <t xml:space="preserve">Jimmy Murakami      </t>
  </si>
  <si>
    <t>comedy, experimental, horror, philosophy, drama</t>
  </si>
  <si>
    <t xml:space="preserve">Whisper of the Heart                                        </t>
  </si>
  <si>
    <t xml:space="preserve">Yoshifumi Kondo     </t>
  </si>
  <si>
    <t>experimental, family, romance, drama</t>
  </si>
  <si>
    <t xml:space="preserve">Window Horses - The Poetic Persian Epiphany of Rosie Ming   </t>
  </si>
  <si>
    <t xml:space="preserve">StickGirl Productions           </t>
  </si>
  <si>
    <t xml:space="preserve">Ann Marie Fleming   </t>
  </si>
  <si>
    <t xml:space="preserve">Wizards                                                     </t>
  </si>
  <si>
    <t xml:space="preserve">Bakshi Productions              </t>
  </si>
  <si>
    <t xml:space="preserve">Ralph Bakshi        </t>
  </si>
  <si>
    <t xml:space="preserve">Wolf Children                                               </t>
  </si>
  <si>
    <t xml:space="preserve">Studio Chizu, Madhouse          </t>
  </si>
  <si>
    <t>adventure, family, romance, fantasy, drama</t>
  </si>
  <si>
    <t xml:space="preserve">Wrinkles                                                    </t>
  </si>
  <si>
    <t xml:space="preserve">Perro Verde Films               </t>
  </si>
  <si>
    <t xml:space="preserve">Ignacio Ferreras    </t>
  </si>
  <si>
    <t xml:space="preserve">xxxHolic                                                    </t>
  </si>
  <si>
    <t>adventure, comedy, experimental, horror, philosophy, fantasy, mystery</t>
  </si>
  <si>
    <t xml:space="preserve">Yellow Submarine                                            </t>
  </si>
  <si>
    <t xml:space="preserve">Apple Films                     </t>
  </si>
  <si>
    <t xml:space="preserve">George Dunning      </t>
  </si>
  <si>
    <t>adventure, comedy, experimental, family</t>
  </si>
  <si>
    <t xml:space="preserve">Your Name.                                                  </t>
  </si>
  <si>
    <t xml:space="preserve">Yuri on Ice                                                 </t>
  </si>
  <si>
    <t>comedy, romance, drama, sports</t>
  </si>
  <si>
    <t>Comix Wave</t>
  </si>
  <si>
    <t>runtime</t>
  </si>
  <si>
    <t>Anime (TV)</t>
  </si>
  <si>
    <t>Anime (Films)</t>
  </si>
  <si>
    <t>International (outside of Japan) (Films)</t>
  </si>
  <si>
    <t>&gt;&gt;&gt;</t>
  </si>
  <si>
    <t>1.0 -&gt; 1.5</t>
  </si>
  <si>
    <t>1.5 -&gt; 2.0</t>
  </si>
  <si>
    <t>2.0 -&gt; 2.5</t>
  </si>
  <si>
    <t>2.5 -&gt; 3.0</t>
  </si>
  <si>
    <t>3.0 -&gt; 3.5</t>
  </si>
  <si>
    <t>3.5 -&gt; 4.0</t>
  </si>
  <si>
    <t>4.0 -&gt; 4.5</t>
  </si>
  <si>
    <t>4.5 -&gt; 5.0</t>
  </si>
  <si>
    <t>Range</t>
  </si>
  <si>
    <t>Count for Range</t>
  </si>
  <si>
    <t>Naturally, since I choose what I watch,</t>
  </si>
  <si>
    <t xml:space="preserve">    most reviews are skewed to be slightly above average.</t>
  </si>
  <si>
    <t>Year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</si>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</sst>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4" fillId="2" borderId="0" xfId="0" applyFont="1" applyFill="1"/>
    <xf numFmtId="0" fontId="0" fillId="2" borderId="0" xfId="0" applyFill="1"/>
    <xf numFmtId="0" fontId="1" fillId="2" borderId="0" xfId="0" applyFont="1" applyFill="1"/>
    <xf numFmtId="0" fontId="5" fillId="2" borderId="0" xfId="1" applyFill="1"/>
    <xf numFmtId="0" fontId="0" fillId="3" borderId="0" xfId="0" applyFill="1"/>
    <xf numFmtId="0" fontId="0" fillId="9" borderId="2" xfId="0" applyFont="1" applyFill="1" applyBorder="1"/>
    <xf numFmtId="0" fontId="0" fillId="0" borderId="2" xfId="0" applyFont="1" applyBorder="1"/>
    <xf numFmtId="0" fontId="2" fillId="8" borderId="3" xfId="0" applyFont="1" applyFill="1" applyBorder="1"/>
    <xf numFmtId="0" fontId="0" fillId="0" borderId="4" xfId="0" applyFont="1" applyBorder="1"/>
    <xf numFmtId="0" fontId="6" fillId="3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9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9" borderId="2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9" borderId="4" xfId="0" applyFont="1" applyFill="1" applyBorder="1"/>
    <xf numFmtId="0" fontId="0" fillId="3" borderId="0" xfId="0" applyFill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3" borderId="0" xfId="0" applyFill="1" applyAlignment="1">
      <alignment horizontal="left"/>
    </xf>
    <xf numFmtId="0" fontId="2" fillId="8" borderId="3" xfId="0" applyFont="1" applyFill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9" borderId="4" xfId="0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FFFF"/>
      <color rgb="FFFFCC99"/>
      <color rgb="FF99FFCC"/>
      <color rgb="FFCCFFCC"/>
      <color rgb="FFFFCCFF"/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Review</a:t>
            </a:r>
            <a:r>
              <a:rPr lang="en-US" baseline="0"/>
              <a:t> </a:t>
            </a:r>
            <a:r>
              <a:rPr lang="en-US"/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'Extra Sheet'!$D$3</c:f>
              <c:strCache>
                <c:ptCount val="1"/>
                <c:pt idx="0">
                  <c:v>Count for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'Extra Sheet'!$C$4:$C$11</c:f>
              <c:strCache>
                <c:ptCount val="8"/>
                <c:pt idx="0">
                  <c:v>1.0 -&gt; 1.5</c:v>
                </c:pt>
                <c:pt idx="1">
                  <c:v>1.5 -&gt; 2.0</c:v>
                </c:pt>
                <c:pt idx="2">
                  <c:v>2.0 -&gt; 2.5</c:v>
                </c:pt>
                <c:pt idx="3">
                  <c:v>2.5 -&gt; 3.0</c:v>
                </c:pt>
                <c:pt idx="4">
                  <c:v>3.0 -&gt; 3.5</c:v>
                </c:pt>
                <c:pt idx="5">
                  <c:v>3.5 -&gt; 4.0</c:v>
                </c:pt>
                <c:pt idx="6">
                  <c:v>4.0 -&gt; 4.5</c:v>
                </c:pt>
                <c:pt idx="7">
                  <c:v>4.5 -&gt; 5.0</c:v>
                </c:pt>
              </c:strCache>
            </c:strRef>
          </c:cat>
          <c:val>
            <c:numRef>
              <c:f>'Extra Sheet'!$D$4:$D$11</c:f>
              <c:numCache>
                <c:formatCode>General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21</c:v>
                </c:pt>
                <c:pt idx="3">
                  <c:v>37</c:v>
                </c:pt>
                <c:pt idx="4">
                  <c:v>71</c:v>
                </c:pt>
                <c:pt idx="5">
                  <c:v>66</c:v>
                </c:pt>
                <c:pt idx="6">
                  <c:v>33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6-4CD6-BF5F-A5A68791E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9"/>
        <c:axId val="433190888"/>
        <c:axId val="444953704"/>
      </c:barChart>
      <c:catAx>
        <c:axId val="43319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53704"/>
        <c:crosses val="autoZero"/>
        <c:auto val="1"/>
        <c:lblAlgn val="ctr"/>
        <c:lblOffset val="100"/>
        <c:noMultiLvlLbl val="0"/>
      </c:catAx>
      <c:valAx>
        <c:axId val="44495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9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Distribution of Reviews By</a:t>
            </a:r>
            <a:r>
              <a:rPr lang="en-CA" baseline="0"/>
              <a:t>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'Extra Sheet'!$C$22:$C$77</c:f>
              <c:numCache>
                <c:formatCode>General</c:formatCode>
                <c:ptCount val="56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</c:numCache>
            </c:numRef>
          </c:cat>
          <c:val>
            <c:numRef>
              <c:f>'Extra Sheet'!$D$22:$D$77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4</c:v>
                </c:pt>
                <c:pt idx="36">
                  <c:v>2</c:v>
                </c:pt>
                <c:pt idx="37">
                  <c:v>7</c:v>
                </c:pt>
                <c:pt idx="38">
                  <c:v>5</c:v>
                </c:pt>
                <c:pt idx="39">
                  <c:v>9</c:v>
                </c:pt>
                <c:pt idx="40">
                  <c:v>1</c:v>
                </c:pt>
                <c:pt idx="41">
                  <c:v>14</c:v>
                </c:pt>
                <c:pt idx="42">
                  <c:v>6</c:v>
                </c:pt>
                <c:pt idx="43">
                  <c:v>11</c:v>
                </c:pt>
                <c:pt idx="44">
                  <c:v>10</c:v>
                </c:pt>
                <c:pt idx="45">
                  <c:v>16</c:v>
                </c:pt>
                <c:pt idx="46">
                  <c:v>20</c:v>
                </c:pt>
                <c:pt idx="47">
                  <c:v>19</c:v>
                </c:pt>
                <c:pt idx="48">
                  <c:v>11</c:v>
                </c:pt>
                <c:pt idx="49">
                  <c:v>14</c:v>
                </c:pt>
                <c:pt idx="50">
                  <c:v>19</c:v>
                </c:pt>
                <c:pt idx="51">
                  <c:v>20</c:v>
                </c:pt>
                <c:pt idx="52">
                  <c:v>15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F-4AFC-BEC7-667F2AA7C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18716160"/>
        <c:axId val="618715176"/>
      </c:barChart>
      <c:catAx>
        <c:axId val="61871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5176"/>
        <c:crosses val="autoZero"/>
        <c:auto val="1"/>
        <c:lblAlgn val="ctr"/>
        <c:lblOffset val="100"/>
        <c:tickLblSkip val="1"/>
        <c:noMultiLvlLbl val="0"/>
      </c:catAx>
      <c:valAx>
        <c:axId val="618715176"/>
        <c:scaling>
          <c:orientation val="minMax"/>
          <c:max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6160"/>
        <c:crossesAt val="1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903810</xdr:colOff>
      <xdr:row>33</xdr:row>
      <xdr:rowOff>92200</xdr:rowOff>
    </xdr:from>
    <xdr:to>
      <xdr:col>1</xdr:col>
      <xdr:colOff>914970</xdr:colOff>
      <xdr:row>33</xdr:row>
      <xdr:rowOff>96880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14:cNvPr>
            <xdr14:cNvContentPartPr/>
          </xdr14:nvContentPartPr>
          <xdr14:nvPr macro=""/>
          <xdr14:xfrm>
            <a:off x="1265760" y="5299200"/>
            <a:ext cx="111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760" y="5290560"/>
              <a:ext cx="2880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1094250</xdr:colOff>
      <xdr:row>33</xdr:row>
      <xdr:rowOff>89320</xdr:rowOff>
    </xdr:from>
    <xdr:to>
      <xdr:col>1</xdr:col>
      <xdr:colOff>1123050</xdr:colOff>
      <xdr:row>33</xdr:row>
      <xdr:rowOff>105520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14:cNvPr>
            <xdr14:cNvContentPartPr/>
          </xdr14:nvContentPartPr>
          <xdr14:nvPr macro=""/>
          <xdr14:xfrm>
            <a:off x="1456200" y="5296320"/>
            <a:ext cx="28800" cy="162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47560" y="5287320"/>
              <a:ext cx="46440" cy="3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95250</xdr:colOff>
      <xdr:row>27</xdr:row>
      <xdr:rowOff>25400</xdr:rowOff>
    </xdr:from>
    <xdr:to>
      <xdr:col>1</xdr:col>
      <xdr:colOff>1655829</xdr:colOff>
      <xdr:row>35</xdr:row>
      <xdr:rowOff>112779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3D410A-3F93-4D1A-8714-B5F72FE6F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5048250"/>
          <a:ext cx="1560579" cy="156057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177800</xdr:rowOff>
    </xdr:from>
    <xdr:to>
      <xdr:col>13</xdr:col>
      <xdr:colOff>371475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37A82-A82F-4A4A-BDF1-987D05463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85724</xdr:colOff>
      <xdr:row>21</xdr:row>
      <xdr:rowOff>107950</xdr:rowOff>
    </xdr:from>
    <xdr:to>
      <xdr:col>17</xdr:col>
      <xdr:colOff>590549</xdr:colOff>
      <xdr:row>39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B4E92D-3C76-4558-8C76-B25200B4A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18.878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0"/>
      <inkml:brushProperty name="anchorY" value="0"/>
      <inkml:brushProperty name="scaleFactor" value="0.5"/>
    </inkml:brush>
  </inkml:definitions>
  <inkml:trace contextRef="#ctx0" brushRef="#br0">30 1 7832 0 0,'0'0'0'0'0,"-12"5"2544"0"0,-6 2-15072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28.116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876.79297"/>
      <inkml:brushProperty name="anchorY" value="834.61639"/>
      <inkml:brushProperty name="scaleFactor" value="0.5"/>
    </inkml:brush>
  </inkml:definitions>
  <inkml:trace contextRef="#ctx0" brushRef="#br0">79 44 15056 0 0,'0'0'0'0'0,"-6"-1"1631"0"0,-5-1-1903 0 0,0-1 544 0 0,-1 1-272 0 0,2-1 0 0 0,0-2 0 0 0,3 1 0 0 0,3 1 0 0 0,0-1-121 0 0,1 2 25 0 0,3 0-14 0 0,0-1-2 0 0,7-2-1568 0 0,-4 3-6048 0 0,1-1-1334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0BF76C-923B-42AF-BD58-C5AF21145B26}" name="Table1" displayName="Table1" ref="B2:S252" totalsRowShown="0">
  <autoFilter ref="B2:S252" xr:uid="{BF850E12-6FCD-45DC-BC44-9D63E95AAFF8}"/>
  <sortState xmlns:xlrd2="http://schemas.microsoft.com/office/spreadsheetml/2017/richdata2" ref="B3:S252">
    <sortCondition ref="B2:B252"/>
  </sortState>
  <tableColumns count="18">
    <tableColumn id="1" xr3:uid="{98A049F6-BCE2-4EA4-AA7A-289B06AF0073}" name="in." dataDxfId="76"/>
    <tableColumn id="2" xr3:uid="{E7335D57-CA83-41EA-9B9D-7EAC951511C6}" name="Title                                                       "/>
    <tableColumn id="3" xr3:uid="{74240D15-BBE4-410A-92B0-1CF71DC374A0}" name="Year  " dataDxfId="75"/>
    <tableColumn id="4" xr3:uid="{EC3D14FF-1D16-4C1A-B645-9FF0D06492BF}" name="Country     "/>
    <tableColumn id="5" xr3:uid="{54B1534E-56EF-4088-8DDF-07F746231842}" name="Studio          "/>
    <tableColumn id="6" xr3:uid="{DAA03520-1BB0-4BE9-B543-A0B0AC4818AA}" name="Format          "/>
    <tableColumn id="7" xr3:uid="{643DE38D-C92F-4760-9DD9-2575F9E13E6B}" name="director"/>
    <tableColumn id="8" xr3:uid="{B671D164-C623-4A86-8CF9-D8BC90FA3439}" name="STot" dataDxfId="74"/>
    <tableColumn id="9" xr3:uid="{E37DE94C-A9EF-427B-99C1-B71B9691E216}" name="SAni" dataDxfId="73"/>
    <tableColumn id="10" xr3:uid="{82E40030-1DCE-4E8A-86C9-32D15516C2BB}" name="SVis" dataDxfId="72"/>
    <tableColumn id="11" xr3:uid="{33A3FC78-3847-498D-9541-2C6AC6BF2E06}" name="SAud" dataDxfId="71"/>
    <tableColumn id="12" xr3:uid="{1E2D42E7-3BA8-4953-82F3-A45B6179A8EE}" name="SAct" dataDxfId="70"/>
    <tableColumn id="13" xr3:uid="{6FD5A408-2FDD-46DF-A3EE-1185BEA1E123}" name="SSto" dataDxfId="69"/>
    <tableColumn id="14" xr3:uid="{5A5E4541-BEE0-42E7-91DF-E85688FF88A1}" name="SFun" dataDxfId="68"/>
    <tableColumn id="15" xr3:uid="{49F4B9CF-8A1A-4BBC-B143-93D8063A2D77}" name="SBias" dataDxfId="67"/>
    <tableColumn id="16" xr3:uid="{38DC5F4C-941C-4420-A7E6-157F1DCAD7C7}" name="genre"/>
    <tableColumn id="23" xr3:uid="{EE206047-6552-4295-8190-10F45F07A0F7}" name="runtime" dataDxfId="66"/>
    <tableColumn id="24" xr3:uid="{336A1B1D-767B-4F16-96DD-70A397465C8B}" name="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748642-EF57-4D6C-9CC1-9458B59C5D12}" name="Table2" displayName="Table2" ref="AN3:BD97" totalsRowShown="0" headerRowDxfId="65" dataDxfId="63" headerRowBorderDxfId="64" tableBorderDxfId="62" totalsRowBorderDxfId="61">
  <autoFilter ref="AN3:BD97" xr:uid="{CEB9ED83-E83E-4958-8C68-0B7F10F77214}"/>
  <sortState xmlns:xlrd2="http://schemas.microsoft.com/office/spreadsheetml/2017/richdata2" ref="AN4:BD97">
    <sortCondition descending="1" ref="AO3:AO97"/>
  </sortState>
  <tableColumns count="17">
    <tableColumn id="2" xr3:uid="{4FF837C3-F431-4795-B6AB-32B66706B028}" name="Title                                                       " dataDxfId="60"/>
    <tableColumn id="3" xr3:uid="{39EE7171-F94F-473B-A0BE-2D85A4EDF44A}" name="Year  " dataDxfId="59"/>
    <tableColumn id="4" xr3:uid="{51D6B399-9B77-444E-A116-2F7D85A8C41D}" name="Country     " dataDxfId="58"/>
    <tableColumn id="5" xr3:uid="{12C242E8-BA51-4036-82C0-87A7536D0A30}" name="Studio          " dataDxfId="57"/>
    <tableColumn id="6" xr3:uid="{217DC267-F88E-4F82-998D-65294A0245CE}" name="Format          " dataDxfId="56"/>
    <tableColumn id="7" xr3:uid="{1A4A769D-DEE8-4D10-A749-CFC38A894817}" name="director" dataDxfId="55"/>
    <tableColumn id="8" xr3:uid="{F942B480-3582-40DC-83C0-BE4BC21407A1}" name="STot" dataDxfId="54"/>
    <tableColumn id="9" xr3:uid="{9FF39E62-C200-4D41-ABBD-42CD7B3170DE}" name="SAni" dataDxfId="53"/>
    <tableColumn id="10" xr3:uid="{8AE94519-159B-4207-A6A0-F230A3921756}" name="SVis" dataDxfId="52"/>
    <tableColumn id="11" xr3:uid="{9DF8262C-1B5C-4073-83A9-2A2AC6383E4D}" name="SAud" dataDxfId="51"/>
    <tableColumn id="12" xr3:uid="{A33005A8-DCDF-4B3B-B466-8ED99830515A}" name="SAct" dataDxfId="50"/>
    <tableColumn id="13" xr3:uid="{81DA279D-B064-4FB1-90D9-406B3203F4A6}" name="SSto" dataDxfId="49"/>
    <tableColumn id="14" xr3:uid="{E2E6419A-479C-4652-BB7A-82E67802C5B4}" name="SFun" dataDxfId="48"/>
    <tableColumn id="15" xr3:uid="{6EC7E238-EF8F-4745-8647-02050178AE26}" name="SBias" dataDxfId="47"/>
    <tableColumn id="16" xr3:uid="{8FB7D69B-0407-46B4-A7BA-D7C6CCB93EA0}" name="genre" dataDxfId="46"/>
    <tableColumn id="17" xr3:uid="{74210527-54B4-4B92-8685-F18E2F2A0444}" name="runtime" dataDxfId="45"/>
    <tableColumn id="18" xr3:uid="{1496301A-A875-4470-823B-2481C77DEF53}" name="Link" dataDxfId="44">
      <calculatedColumnFormula xml:space="preserve"> HYPERLINK("ReviewHtml/review_Afro_Samurai.html", "https://2danicritic.github.io/ReviewHtml/review_Afro_Samurai.html")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655A7B-4CC2-4C63-9141-266E29F0217F}" name="Table3" displayName="Table3" ref="U3:AK117" totalsRowShown="0" headerRowDxfId="43" dataDxfId="41" headerRowBorderDxfId="42" tableBorderDxfId="40" totalsRowBorderDxfId="39">
  <autoFilter ref="U3:AK117" xr:uid="{AE77BB8F-4479-4FEC-BE11-8FBBFC65601D}"/>
  <sortState xmlns:xlrd2="http://schemas.microsoft.com/office/spreadsheetml/2017/richdata2" ref="U4:AK117">
    <sortCondition descending="1" ref="V3:V117"/>
  </sortState>
  <tableColumns count="17">
    <tableColumn id="1" xr3:uid="{89E53AF8-FA5C-4AC1-8CB4-454D3DF2F334}" name="Title                                                       " dataDxfId="38"/>
    <tableColumn id="2" xr3:uid="{2DAB46D3-61CD-4DFB-AC39-6CE27FDE7646}" name="Year  " dataDxfId="37"/>
    <tableColumn id="3" xr3:uid="{E221385B-3225-4C07-90AF-4A8D2791AE87}" name="Country     " dataDxfId="36"/>
    <tableColumn id="4" xr3:uid="{D46F189B-3501-4A77-A2AF-5EB1C2EFBD13}" name="Studio          " dataDxfId="35"/>
    <tableColumn id="5" xr3:uid="{817A866C-DD4C-4473-A9CE-C6F7A5E282C6}" name="Format          " dataDxfId="34"/>
    <tableColumn id="6" xr3:uid="{AF24D233-1D56-47AA-B252-11FE43F62801}" name="director" dataDxfId="33"/>
    <tableColumn id="7" xr3:uid="{D779DA09-083C-4E6E-9F2E-3E06BC537C01}" name="STot" dataDxfId="32"/>
    <tableColumn id="8" xr3:uid="{463F54D1-E06A-4858-89BB-C02740634AF2}" name="SAni" dataDxfId="31"/>
    <tableColumn id="9" xr3:uid="{4071D48B-6188-47D7-B217-4D59EC60FE03}" name="SVis" dataDxfId="30"/>
    <tableColumn id="10" xr3:uid="{1E19C3EE-4885-4535-AE81-29F2F29B8B45}" name="SAud" dataDxfId="29"/>
    <tableColumn id="11" xr3:uid="{D899921D-B1EF-471B-AE6B-C1C963B47E02}" name="SAct" dataDxfId="28"/>
    <tableColumn id="12" xr3:uid="{E4926729-B9E8-49BD-A79A-6E2DA30D3C35}" name="SSto" dataDxfId="27"/>
    <tableColumn id="13" xr3:uid="{C6D993DD-83D4-4246-A2C9-70EDAC256262}" name="SFun" dataDxfId="26"/>
    <tableColumn id="14" xr3:uid="{CF663B50-79A5-4185-A0A3-437DF2B4CFEB}" name="SBias" dataDxfId="25"/>
    <tableColumn id="15" xr3:uid="{C33B75D0-3FCE-42AB-8F4D-A04C14A87BF3}" name="genre" dataDxfId="24"/>
    <tableColumn id="16" xr3:uid="{A0BED576-5964-4A73-B633-77A24F7CC625}" name="runtime" dataDxfId="23"/>
    <tableColumn id="17" xr3:uid="{28500ED1-4C8C-4549-8B99-DEDDD1D9638E}" name="Link" dataDxfId="22">
      <calculatedColumnFormula xml:space="preserve"> HYPERLINK("ReviewHtml/review_5_Centimeters_per_Second.html", "https://2danicritic.github.io/ReviewHtml/review_5_Centimeters_per_Second.html")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0464E2-1A68-4DF3-B32D-8AE3212586C9}" name="Table4" displayName="Table4" ref="B3:R45" totalsRowShown="0" headerRowDxfId="21" dataDxfId="19" headerRowBorderDxfId="20" tableBorderDxfId="18" totalsRowBorderDxfId="17">
  <autoFilter ref="B3:R45" xr:uid="{47021024-A794-46E1-A7F4-8B0463D40855}"/>
  <sortState xmlns:xlrd2="http://schemas.microsoft.com/office/spreadsheetml/2017/richdata2" ref="B4:R45">
    <sortCondition descending="1" ref="C3:C45"/>
  </sortState>
  <tableColumns count="17">
    <tableColumn id="1" xr3:uid="{46741F2C-92DE-4093-AA6C-15B71B64DBE9}" name="Title                                                       " dataDxfId="16"/>
    <tableColumn id="2" xr3:uid="{DE638702-C4CB-474A-8AB2-A2570503C226}" name="Year  " dataDxfId="15"/>
    <tableColumn id="3" xr3:uid="{E907283A-B90C-456C-BB8B-28822024051F}" name="Country     " dataDxfId="14"/>
    <tableColumn id="4" xr3:uid="{D493A74A-10CF-455C-B687-EEB62CF2EA9B}" name="Studio          " dataDxfId="13"/>
    <tableColumn id="5" xr3:uid="{ED5C14E1-4AC4-4BE7-9098-0C8BB6F3D2AF}" name="Format          " dataDxfId="12"/>
    <tableColumn id="6" xr3:uid="{FFE2A051-9ACF-484D-80C4-92D014A36BB6}" name="director" dataDxfId="11"/>
    <tableColumn id="7" xr3:uid="{F27F3012-F63B-44E3-BAEA-69AF7D85CE73}" name="STot" dataDxfId="10"/>
    <tableColumn id="8" xr3:uid="{01684FC9-B53E-4FA5-BD00-97ADBCE18E48}" name="SAni" dataDxfId="9"/>
    <tableColumn id="9" xr3:uid="{36A29D74-718D-49B7-9625-D42084DD1292}" name="SVis" dataDxfId="8"/>
    <tableColumn id="10" xr3:uid="{DFF0D030-6F2C-460A-97AE-2C3095958CFD}" name="SAud" dataDxfId="7"/>
    <tableColumn id="11" xr3:uid="{7858F99B-D7C0-46D4-BC80-91371F9D310F}" name="SAct" dataDxfId="6"/>
    <tableColumn id="12" xr3:uid="{2DCF6565-B741-419E-A76A-51FA1EF7A1BA}" name="SSto" dataDxfId="5"/>
    <tableColumn id="13" xr3:uid="{7F8A50AD-F503-4362-93DE-6DDE5EA049BE}" name="SFun" dataDxfId="4"/>
    <tableColumn id="14" xr3:uid="{2D41A799-985F-4721-B409-A2708318AE5F}" name="SBias" dataDxfId="3"/>
    <tableColumn id="15" xr3:uid="{84ED9525-F4F3-418B-9240-75DE20ED6E7F}" name="genre" dataDxfId="2"/>
    <tableColumn id="16" xr3:uid="{1965E371-955B-4664-ADBC-75474D11DF99}" name="runtime" dataDxfId="1"/>
    <tableColumn id="17" xr3:uid="{ACD43AF6-3490-4148-9585-AC33BA0D0477}" name="Lin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02B2-3CBF-4558-AA45-F3FC95D4932C}">
  <dimension ref="B3:B45"/>
  <sheetViews>
    <sheetView tabSelected="1" workbookViewId="0">
      <selection activeCell="B46" sqref="B46"/>
    </sheetView>
  </sheetViews>
  <sheetFormatPr defaultRowHeight="14.5" x14ac:dyDescent="0.35"/>
  <cols>
    <col min="1" max="1" width="5.1796875" style="2" customWidth="1"/>
    <col min="2" max="2" width="33.08984375" style="2" customWidth="1"/>
    <col min="3" max="16384" width="8.7265625" style="2"/>
  </cols>
  <sheetData>
    <row r="3" spans="2:2" ht="18.5" x14ac:dyDescent="0.45">
      <c r="B3" s="3" t="s">
        <v>0</v>
      </c>
    </row>
    <row r="6" spans="2:2" x14ac:dyDescent="0.35">
      <c r="B6" s="2" t="s">
        <v>21</v>
      </c>
    </row>
    <row r="7" spans="2:2" x14ac:dyDescent="0.35">
      <c r="B7" s="2" t="s">
        <v>22</v>
      </c>
    </row>
    <row r="9" spans="2:2" x14ac:dyDescent="0.35">
      <c r="B9" s="2" t="s">
        <v>23</v>
      </c>
    </row>
    <row r="10" spans="2:2" x14ac:dyDescent="0.35">
      <c r="B10" s="2" t="s">
        <v>1</v>
      </c>
    </row>
    <row r="11" spans="2:2" x14ac:dyDescent="0.35">
      <c r="B11" s="2" t="s">
        <v>61</v>
      </c>
    </row>
    <row r="13" spans="2:2" x14ac:dyDescent="0.35">
      <c r="B13" s="2" t="s">
        <v>2</v>
      </c>
    </row>
    <row r="14" spans="2:2" x14ac:dyDescent="0.35">
      <c r="B14" s="2" t="s">
        <v>3</v>
      </c>
    </row>
    <row r="15" spans="2:2" x14ac:dyDescent="0.35">
      <c r="B15" s="2" t="s">
        <v>4</v>
      </c>
    </row>
    <row r="16" spans="2:2" x14ac:dyDescent="0.35">
      <c r="B16" s="2" t="s">
        <v>5</v>
      </c>
    </row>
    <row r="17" spans="2:2" x14ac:dyDescent="0.35">
      <c r="B17" s="2" t="s">
        <v>62</v>
      </c>
    </row>
    <row r="18" spans="2:2" x14ac:dyDescent="0.35">
      <c r="B18" s="2" t="s">
        <v>6</v>
      </c>
    </row>
    <row r="19" spans="2:2" x14ac:dyDescent="0.35">
      <c r="B19" s="2" t="s">
        <v>24</v>
      </c>
    </row>
    <row r="21" spans="2:2" x14ac:dyDescent="0.35">
      <c r="B21" s="2" t="s">
        <v>7</v>
      </c>
    </row>
    <row r="22" spans="2:2" x14ac:dyDescent="0.35">
      <c r="B22" s="2" t="s">
        <v>12</v>
      </c>
    </row>
    <row r="23" spans="2:2" x14ac:dyDescent="0.35">
      <c r="B23" s="2" t="s">
        <v>8</v>
      </c>
    </row>
    <row r="24" spans="2:2" x14ac:dyDescent="0.35">
      <c r="B24" s="2" t="s">
        <v>9</v>
      </c>
    </row>
    <row r="25" spans="2:2" x14ac:dyDescent="0.35">
      <c r="B25" s="2" t="s">
        <v>11</v>
      </c>
    </row>
    <row r="26" spans="2:2" x14ac:dyDescent="0.35">
      <c r="B26" s="2" t="s">
        <v>10</v>
      </c>
    </row>
    <row r="38" spans="2:2" x14ac:dyDescent="0.35">
      <c r="B38" s="2" t="s">
        <v>13</v>
      </c>
    </row>
    <row r="39" spans="2:2" x14ac:dyDescent="0.35">
      <c r="B39" s="2" t="s">
        <v>19</v>
      </c>
    </row>
    <row r="40" spans="2:2" x14ac:dyDescent="0.35">
      <c r="B40" s="4" t="str">
        <f>HYPERLINK("https://2danicritic.github.io/","https://2danicritic.github.io/")</f>
        <v>https://2danicritic.github.io/</v>
      </c>
    </row>
    <row r="41" spans="2:2" x14ac:dyDescent="0.35">
      <c r="B41" s="2" t="s">
        <v>60</v>
      </c>
    </row>
    <row r="42" spans="2:2" x14ac:dyDescent="0.35">
      <c r="B42" s="4"/>
    </row>
    <row r="43" spans="2:2" x14ac:dyDescent="0.35">
      <c r="B43" s="2" t="s">
        <v>20</v>
      </c>
    </row>
    <row r="44" spans="2:2" x14ac:dyDescent="0.35">
      <c r="B44" s="4" t="str">
        <f>HYPERLINK("2danicritic@gmail.com","2danicritic@gmail.com")</f>
        <v>2danicritic@gmail.com</v>
      </c>
    </row>
    <row r="45" spans="2:2" x14ac:dyDescent="0.35">
      <c r="B45" s="2" t="s">
        <v>63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7E18-BC47-4414-9164-3B2A1C501471}">
  <dimension ref="B2:S252"/>
  <sheetViews>
    <sheetView workbookViewId="0">
      <selection activeCell="D21" sqref="D21"/>
    </sheetView>
  </sheetViews>
  <sheetFormatPr defaultRowHeight="14.5" x14ac:dyDescent="0.35"/>
  <cols>
    <col min="1" max="1" width="8.7265625" style="5"/>
    <col min="2" max="2" width="5.26953125" style="5" customWidth="1"/>
    <col min="3" max="3" width="50.6328125" style="5" customWidth="1"/>
    <col min="4" max="4" width="6.6328125" style="5" customWidth="1"/>
    <col min="5" max="5" width="15.6328125" style="5" customWidth="1"/>
    <col min="6" max="6" width="20.6328125" style="5" customWidth="1"/>
    <col min="7" max="7" width="6.6328125" style="5" customWidth="1"/>
    <col min="8" max="8" width="40.6328125" style="5" customWidth="1"/>
    <col min="9" max="16" width="6.6328125" style="5" customWidth="1"/>
    <col min="17" max="17" width="80.6328125" style="5" customWidth="1"/>
    <col min="18" max="18" width="8.7265625" style="5"/>
    <col min="19" max="19" width="100.6328125" style="5" customWidth="1"/>
    <col min="20" max="16384" width="8.7265625" style="5"/>
  </cols>
  <sheetData>
    <row r="2" spans="2:19" x14ac:dyDescent="0.35">
      <c r="B2" t="s">
        <v>64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  <c r="H2" t="s">
        <v>70</v>
      </c>
      <c r="I2" t="s">
        <v>71</v>
      </c>
      <c r="J2" t="s">
        <v>72</v>
      </c>
      <c r="K2" t="s">
        <v>73</v>
      </c>
      <c r="L2" t="s">
        <v>74</v>
      </c>
      <c r="M2" t="s">
        <v>75</v>
      </c>
      <c r="N2" t="s">
        <v>76</v>
      </c>
      <c r="O2" t="s">
        <v>77</v>
      </c>
      <c r="P2" t="s">
        <v>78</v>
      </c>
      <c r="Q2" t="s">
        <v>79</v>
      </c>
      <c r="R2" t="s">
        <v>849</v>
      </c>
      <c r="S2" t="s">
        <v>80</v>
      </c>
    </row>
    <row r="3" spans="2:19" x14ac:dyDescent="0.35">
      <c r="B3" s="11">
        <v>0</v>
      </c>
      <c r="C3" t="s">
        <v>81</v>
      </c>
      <c r="D3" s="12">
        <v>2007</v>
      </c>
      <c r="E3" t="s">
        <v>82</v>
      </c>
      <c r="F3" t="s">
        <v>848</v>
      </c>
      <c r="G3" t="s">
        <v>83</v>
      </c>
      <c r="H3" t="s">
        <v>84</v>
      </c>
      <c r="I3" s="11">
        <v>3.79</v>
      </c>
      <c r="J3" s="11">
        <v>4</v>
      </c>
      <c r="K3" s="11">
        <v>4.5</v>
      </c>
      <c r="L3" s="11">
        <v>4</v>
      </c>
      <c r="M3" s="11">
        <v>4</v>
      </c>
      <c r="N3" s="11">
        <v>3.5</v>
      </c>
      <c r="O3" s="11">
        <v>2.5</v>
      </c>
      <c r="P3" s="11">
        <v>4</v>
      </c>
      <c r="Q3" t="s">
        <v>85</v>
      </c>
      <c r="R3" s="12">
        <v>63</v>
      </c>
      <c r="S3" t="str">
        <f xml:space="preserve"> HYPERLINK("ReviewHtml/review_5_Centimeters_per_Second.html", "https://2danicritic.github.io/ReviewHtml/review_5_Centimeters_per_Second.html")</f>
        <v>https://2danicritic.github.io/ReviewHtml/review_5_Centimeters_per_Second.html</v>
      </c>
    </row>
    <row r="4" spans="2:19" x14ac:dyDescent="0.35">
      <c r="B4" s="11">
        <v>1</v>
      </c>
      <c r="C4" t="s">
        <v>86</v>
      </c>
      <c r="D4" s="12">
        <v>2010</v>
      </c>
      <c r="E4" t="s">
        <v>87</v>
      </c>
      <c r="F4" t="s">
        <v>88</v>
      </c>
      <c r="G4" t="s">
        <v>83</v>
      </c>
      <c r="H4" t="s">
        <v>89</v>
      </c>
      <c r="I4" s="11">
        <v>3.29</v>
      </c>
      <c r="J4" s="11">
        <v>3</v>
      </c>
      <c r="K4" s="11">
        <v>4</v>
      </c>
      <c r="L4" s="11">
        <v>3.5</v>
      </c>
      <c r="M4" s="11">
        <v>3.5</v>
      </c>
      <c r="N4" s="11">
        <v>3</v>
      </c>
      <c r="O4" s="11">
        <v>3</v>
      </c>
      <c r="P4" s="11">
        <v>3</v>
      </c>
      <c r="Q4" t="s">
        <v>90</v>
      </c>
      <c r="R4" s="12">
        <v>65</v>
      </c>
      <c r="S4" t="str">
        <f xml:space="preserve"> HYPERLINK("ReviewHtml/review_A_Cat_in_Paris.html", "https://2danicritic.github.io/ReviewHtml/review_A_Cat_in_Paris.html")</f>
        <v>https://2danicritic.github.io/ReviewHtml/review_A_Cat_in_Paris.html</v>
      </c>
    </row>
    <row r="5" spans="2:19" x14ac:dyDescent="0.35">
      <c r="B5" s="11">
        <v>2</v>
      </c>
      <c r="C5" t="s">
        <v>91</v>
      </c>
      <c r="D5" s="12">
        <v>2012</v>
      </c>
      <c r="E5" t="s">
        <v>92</v>
      </c>
      <c r="F5" t="s">
        <v>93</v>
      </c>
      <c r="G5" t="s">
        <v>83</v>
      </c>
      <c r="H5" t="s">
        <v>94</v>
      </c>
      <c r="I5" s="11">
        <v>3.21</v>
      </c>
      <c r="J5" s="11">
        <v>3</v>
      </c>
      <c r="K5" s="11">
        <v>3.5</v>
      </c>
      <c r="L5" s="11">
        <v>2.5</v>
      </c>
      <c r="M5" s="11">
        <v>3</v>
      </c>
      <c r="N5" s="11">
        <v>3.5</v>
      </c>
      <c r="O5" s="11">
        <v>3</v>
      </c>
      <c r="P5" s="11">
        <v>4</v>
      </c>
      <c r="Q5" t="s">
        <v>95</v>
      </c>
      <c r="R5" s="12">
        <v>85</v>
      </c>
      <c r="S5" t="str">
        <f xml:space="preserve"> HYPERLINK("ReviewHtml/review_A_Liar's_Autobiography_-_The_Untrue_Story_of_Monty_Python's_Graham_Chapman.html", "https://2danicritic.github.io/ReviewHtml/review_A_Liar's_Autobiography_-_The_Untrue_Story_of_Monty_Python's_Graham_Chapman.html")</f>
        <v>https://2danicritic.github.io/ReviewHtml/review_A_Liar's_Autobiography_-_The_Untrue_Story_of_Monty_Python's_Graham_Chapman.html</v>
      </c>
    </row>
    <row r="6" spans="2:19" x14ac:dyDescent="0.35">
      <c r="B6" s="11">
        <v>3</v>
      </c>
      <c r="C6" t="s">
        <v>96</v>
      </c>
      <c r="D6" s="12">
        <v>2016</v>
      </c>
      <c r="E6" t="s">
        <v>82</v>
      </c>
      <c r="F6" t="s">
        <v>97</v>
      </c>
      <c r="G6" t="s">
        <v>83</v>
      </c>
      <c r="H6" t="s">
        <v>98</v>
      </c>
      <c r="I6" s="11">
        <v>4.5</v>
      </c>
      <c r="J6" s="11">
        <v>4</v>
      </c>
      <c r="K6" s="11">
        <v>4</v>
      </c>
      <c r="L6" s="11">
        <v>5</v>
      </c>
      <c r="M6" s="11">
        <v>5</v>
      </c>
      <c r="N6" s="11">
        <v>4.5</v>
      </c>
      <c r="O6" s="11">
        <v>4</v>
      </c>
      <c r="P6" s="11">
        <v>5</v>
      </c>
      <c r="Q6" t="s">
        <v>99</v>
      </c>
      <c r="R6" s="12">
        <v>130</v>
      </c>
      <c r="S6" t="str">
        <f xml:space="preserve"> HYPERLINK("ReviewHtml/review_A_Silent_Voice.html", "https://2danicritic.github.io/ReviewHtml/review_A_Silent_Voice.html")</f>
        <v>https://2danicritic.github.io/ReviewHtml/review_A_Silent_Voice.html</v>
      </c>
    </row>
    <row r="7" spans="2:19" x14ac:dyDescent="0.35">
      <c r="B7" s="11">
        <v>4</v>
      </c>
      <c r="C7" t="s">
        <v>100</v>
      </c>
      <c r="D7" s="12">
        <v>2002</v>
      </c>
      <c r="E7" t="s">
        <v>82</v>
      </c>
      <c r="F7" t="s">
        <v>101</v>
      </c>
      <c r="G7" t="s">
        <v>83</v>
      </c>
      <c r="H7" t="s">
        <v>102</v>
      </c>
      <c r="I7" s="11">
        <v>3.64</v>
      </c>
      <c r="J7" s="11">
        <v>3.5</v>
      </c>
      <c r="K7" s="11">
        <v>3.5</v>
      </c>
      <c r="L7" s="11">
        <v>3.5</v>
      </c>
      <c r="M7" s="11">
        <v>3</v>
      </c>
      <c r="N7" s="11">
        <v>4</v>
      </c>
      <c r="O7" s="11">
        <v>4</v>
      </c>
      <c r="P7" s="11">
        <v>4</v>
      </c>
      <c r="Q7" t="s">
        <v>103</v>
      </c>
      <c r="R7" s="12">
        <v>136</v>
      </c>
      <c r="S7" t="str">
        <f xml:space="preserve"> HYPERLINK("ReviewHtml/review_A_Tree_of_Palme.html", "https://2danicritic.github.io/ReviewHtml/review_A_Tree_of_Palme.html")</f>
        <v>https://2danicritic.github.io/ReviewHtml/review_A_Tree_of_Palme.html</v>
      </c>
    </row>
    <row r="8" spans="2:19" x14ac:dyDescent="0.35">
      <c r="B8" s="11">
        <v>5</v>
      </c>
      <c r="C8" t="s">
        <v>104</v>
      </c>
      <c r="D8" s="12">
        <v>2007</v>
      </c>
      <c r="E8" t="s">
        <v>82</v>
      </c>
      <c r="F8" t="s">
        <v>105</v>
      </c>
      <c r="G8" t="s">
        <v>106</v>
      </c>
      <c r="H8" t="s">
        <v>107</v>
      </c>
      <c r="I8" s="11">
        <v>3.93</v>
      </c>
      <c r="J8" s="11">
        <v>3.5</v>
      </c>
      <c r="K8" s="11">
        <v>4.5</v>
      </c>
      <c r="L8" s="11">
        <v>4.5</v>
      </c>
      <c r="M8" s="11">
        <v>4.5</v>
      </c>
      <c r="N8" s="11">
        <v>3</v>
      </c>
      <c r="O8" s="11">
        <v>3.5</v>
      </c>
      <c r="P8" s="11">
        <v>4</v>
      </c>
      <c r="Q8" t="s">
        <v>108</v>
      </c>
      <c r="R8" s="12">
        <v>125</v>
      </c>
      <c r="S8" t="str">
        <f xml:space="preserve"> HYPERLINK("ReviewHtml/review_Afro_Samurai.html", "https://2danicritic.github.io/ReviewHtml/review_Afro_Samurai.html")</f>
        <v>https://2danicritic.github.io/ReviewHtml/review_Afro_Samurai.html</v>
      </c>
    </row>
    <row r="9" spans="2:19" x14ac:dyDescent="0.35">
      <c r="B9" s="11">
        <v>6</v>
      </c>
      <c r="C9" t="s">
        <v>109</v>
      </c>
      <c r="D9" s="12">
        <v>2009</v>
      </c>
      <c r="E9" t="s">
        <v>82</v>
      </c>
      <c r="F9" t="s">
        <v>105</v>
      </c>
      <c r="G9" t="s">
        <v>83</v>
      </c>
      <c r="H9" t="s">
        <v>107</v>
      </c>
      <c r="I9" s="11">
        <v>3.93</v>
      </c>
      <c r="J9" s="11">
        <v>4</v>
      </c>
      <c r="K9" s="11">
        <v>4.5</v>
      </c>
      <c r="L9" s="11">
        <v>4.5</v>
      </c>
      <c r="M9" s="11">
        <v>4</v>
      </c>
      <c r="N9" s="11">
        <v>3</v>
      </c>
      <c r="O9" s="11">
        <v>3.5</v>
      </c>
      <c r="P9" s="11">
        <v>4</v>
      </c>
      <c r="Q9" t="s">
        <v>110</v>
      </c>
      <c r="R9" s="12">
        <v>100</v>
      </c>
      <c r="S9" t="str">
        <f xml:space="preserve"> HYPERLINK("ReviewHtml/review_Afro_Samurai_-_Resurrection.html", "https://2danicritic.github.io/ReviewHtml/review_Afro_Samurai_-_Resurrection.html")</f>
        <v>https://2danicritic.github.io/ReviewHtml/review_Afro_Samurai_-_Resurrection.html</v>
      </c>
    </row>
    <row r="10" spans="2:19" x14ac:dyDescent="0.35">
      <c r="B10" s="11">
        <v>7</v>
      </c>
      <c r="C10" t="s">
        <v>111</v>
      </c>
      <c r="D10" s="12">
        <v>1988</v>
      </c>
      <c r="E10" t="s">
        <v>82</v>
      </c>
      <c r="F10" t="s">
        <v>112</v>
      </c>
      <c r="G10" t="s">
        <v>83</v>
      </c>
      <c r="H10" t="s">
        <v>113</v>
      </c>
      <c r="I10" s="11">
        <v>3.14</v>
      </c>
      <c r="J10" s="11">
        <v>4</v>
      </c>
      <c r="K10" s="11">
        <v>3.5</v>
      </c>
      <c r="L10" s="11">
        <v>3.5</v>
      </c>
      <c r="M10" s="11">
        <v>2.5</v>
      </c>
      <c r="N10" s="11">
        <v>2</v>
      </c>
      <c r="O10" s="11">
        <v>2.5</v>
      </c>
      <c r="P10" s="11">
        <v>4</v>
      </c>
      <c r="Q10" t="s">
        <v>114</v>
      </c>
      <c r="R10" s="12">
        <v>124</v>
      </c>
      <c r="S10" t="str">
        <f xml:space="preserve"> HYPERLINK("ReviewHtml/review_Akira.html", "https://2danicritic.github.io/ReviewHtml/review_Akira.html")</f>
        <v>https://2danicritic.github.io/ReviewHtml/review_Akira.html</v>
      </c>
    </row>
    <row r="11" spans="2:19" x14ac:dyDescent="0.35">
      <c r="B11" s="11">
        <v>8</v>
      </c>
      <c r="C11" t="s">
        <v>115</v>
      </c>
      <c r="D11" s="12">
        <v>2014</v>
      </c>
      <c r="E11" t="s">
        <v>82</v>
      </c>
      <c r="F11" t="s">
        <v>97</v>
      </c>
      <c r="G11" t="s">
        <v>106</v>
      </c>
      <c r="H11" t="s">
        <v>116</v>
      </c>
      <c r="I11" s="11">
        <v>3.14</v>
      </c>
      <c r="J11" s="11">
        <v>3</v>
      </c>
      <c r="K11" s="11">
        <v>3.5</v>
      </c>
      <c r="L11" s="11">
        <v>3.5</v>
      </c>
      <c r="M11" s="11">
        <v>3</v>
      </c>
      <c r="N11" s="11">
        <v>2.5</v>
      </c>
      <c r="O11" s="11">
        <v>3.5</v>
      </c>
      <c r="P11" s="11">
        <v>3</v>
      </c>
      <c r="Q11" t="s">
        <v>117</v>
      </c>
      <c r="R11" s="12">
        <v>350</v>
      </c>
      <c r="S11" t="str">
        <f xml:space="preserve"> HYPERLINK("ReviewHtml/review_Amagi_Brilliant_Park.html", "https://2danicritic.github.io/ReviewHtml/review_Amagi_Brilliant_Park.html")</f>
        <v>https://2danicritic.github.io/ReviewHtml/review_Amagi_Brilliant_Park.html</v>
      </c>
    </row>
    <row r="12" spans="2:19" x14ac:dyDescent="0.35">
      <c r="B12" s="11">
        <v>9</v>
      </c>
      <c r="C12" t="s">
        <v>118</v>
      </c>
      <c r="D12" s="12">
        <v>2010</v>
      </c>
      <c r="E12" t="s">
        <v>82</v>
      </c>
      <c r="F12" t="s">
        <v>119</v>
      </c>
      <c r="G12" t="s">
        <v>106</v>
      </c>
      <c r="H12" t="s">
        <v>120</v>
      </c>
      <c r="I12" s="11">
        <v>3.43</v>
      </c>
      <c r="J12" s="11">
        <v>3.5</v>
      </c>
      <c r="K12" s="11">
        <v>3.5</v>
      </c>
      <c r="L12" s="11">
        <v>3.5</v>
      </c>
      <c r="M12" s="11">
        <v>3</v>
      </c>
      <c r="N12" s="11">
        <v>3</v>
      </c>
      <c r="O12" s="11">
        <v>3.5</v>
      </c>
      <c r="P12" s="11">
        <v>4</v>
      </c>
      <c r="Q12" t="s">
        <v>121</v>
      </c>
      <c r="R12" s="12">
        <v>325</v>
      </c>
      <c r="S12" t="str">
        <f xml:space="preserve"> HYPERLINK("ReviewHtml/review_Angel_Beats.html", "https://2danicritic.github.io/ReviewHtml/review_Angel_Beats.html")</f>
        <v>https://2danicritic.github.io/ReviewHtml/review_Angel_Beats.html</v>
      </c>
    </row>
    <row r="13" spans="2:19" x14ac:dyDescent="0.35">
      <c r="B13" s="11">
        <v>10</v>
      </c>
      <c r="C13" t="s">
        <v>122</v>
      </c>
      <c r="D13" s="12">
        <v>2015</v>
      </c>
      <c r="E13" t="s">
        <v>87</v>
      </c>
      <c r="F13" t="s">
        <v>123</v>
      </c>
      <c r="G13" t="s">
        <v>83</v>
      </c>
      <c r="H13" t="s">
        <v>124</v>
      </c>
      <c r="I13" s="11">
        <v>3.5</v>
      </c>
      <c r="J13" s="11">
        <v>3.5</v>
      </c>
      <c r="K13" s="11">
        <v>4</v>
      </c>
      <c r="L13" s="11">
        <v>3</v>
      </c>
      <c r="M13" s="11">
        <v>3</v>
      </c>
      <c r="N13" s="11">
        <v>3.5</v>
      </c>
      <c r="O13" s="11">
        <v>3.5</v>
      </c>
      <c r="P13" s="11">
        <v>4</v>
      </c>
      <c r="Q13" t="s">
        <v>125</v>
      </c>
      <c r="R13" s="12">
        <v>106</v>
      </c>
      <c r="S13" t="str">
        <f xml:space="preserve"> HYPERLINK("ReviewHtml/review_April_and_the_Extraordinary_World.html", "https://2danicritic.github.io/ReviewHtml/review_April_and_the_Extraordinary_World.html")</f>
        <v>https://2danicritic.github.io/ReviewHtml/review_April_and_the_Extraordinary_World.html</v>
      </c>
    </row>
    <row r="14" spans="2:19" x14ac:dyDescent="0.35">
      <c r="B14" s="11">
        <v>11</v>
      </c>
      <c r="C14" t="s">
        <v>126</v>
      </c>
      <c r="D14" s="12">
        <v>2013</v>
      </c>
      <c r="E14" t="s">
        <v>82</v>
      </c>
      <c r="F14" t="s">
        <v>127</v>
      </c>
      <c r="G14" t="s">
        <v>83</v>
      </c>
      <c r="H14" t="s">
        <v>120</v>
      </c>
      <c r="I14" s="11">
        <v>3.14</v>
      </c>
      <c r="J14" s="11">
        <v>3</v>
      </c>
      <c r="K14" s="11">
        <v>3</v>
      </c>
      <c r="L14" s="11">
        <v>4</v>
      </c>
      <c r="M14" s="11">
        <v>2.5</v>
      </c>
      <c r="N14" s="11">
        <v>3.5</v>
      </c>
      <c r="O14" s="11">
        <v>3</v>
      </c>
      <c r="P14" s="11">
        <v>3</v>
      </c>
      <c r="Q14" t="s">
        <v>128</v>
      </c>
      <c r="R14" s="12">
        <v>83</v>
      </c>
      <c r="S14" t="str">
        <f xml:space="preserve"> HYPERLINK("ReviewHtml/review_Aura_-_Koga_Maryuin's_Last_War.html", "https://2danicritic.github.io/ReviewHtml/review_Aura_-_Koga_Maryuin's_Last_War.html")</f>
        <v>https://2danicritic.github.io/ReviewHtml/review_Aura_-_Koga_Maryuin's_Last_War.html</v>
      </c>
    </row>
    <row r="15" spans="2:19" x14ac:dyDescent="0.35">
      <c r="B15" s="11">
        <v>12</v>
      </c>
      <c r="C15" t="s">
        <v>129</v>
      </c>
      <c r="D15" s="12">
        <v>2006</v>
      </c>
      <c r="E15" t="s">
        <v>82</v>
      </c>
      <c r="F15" t="s">
        <v>130</v>
      </c>
      <c r="G15" t="s">
        <v>106</v>
      </c>
      <c r="H15" t="s">
        <v>131</v>
      </c>
      <c r="I15" s="11">
        <v>2.86</v>
      </c>
      <c r="J15" s="11">
        <v>3.5</v>
      </c>
      <c r="K15" s="11">
        <v>3</v>
      </c>
      <c r="L15" s="11">
        <v>3.5</v>
      </c>
      <c r="M15" s="11">
        <v>2</v>
      </c>
      <c r="N15" s="11">
        <v>2.5</v>
      </c>
      <c r="O15" s="11">
        <v>2.5</v>
      </c>
      <c r="P15" s="11">
        <v>3</v>
      </c>
      <c r="Q15" t="s">
        <v>132</v>
      </c>
      <c r="R15" s="12">
        <v>95</v>
      </c>
      <c r="S15" t="str">
        <f xml:space="preserve"> HYPERLINK("ReviewHtml/review_Ayakashi_-_Samurai_Horror_Tales_-_Goblin_Cat.html", "https://2danicritic.github.io/ReviewHtml/review_Ayakashi_-_Samurai_Horror_Tales_-_Goblin_Cat.html")</f>
        <v>https://2danicritic.github.io/ReviewHtml/review_Ayakashi_-_Samurai_Horror_Tales_-_Goblin_Cat.html</v>
      </c>
    </row>
    <row r="16" spans="2:19" x14ac:dyDescent="0.35">
      <c r="B16" s="11">
        <v>13</v>
      </c>
      <c r="C16" t="s">
        <v>133</v>
      </c>
      <c r="D16" s="12">
        <v>2002</v>
      </c>
      <c r="E16" t="s">
        <v>82</v>
      </c>
      <c r="F16" t="s">
        <v>134</v>
      </c>
      <c r="G16" t="s">
        <v>106</v>
      </c>
      <c r="H16" t="s">
        <v>135</v>
      </c>
      <c r="I16" s="11">
        <v>2.93</v>
      </c>
      <c r="J16" s="11">
        <v>2</v>
      </c>
      <c r="K16" s="11">
        <v>2</v>
      </c>
      <c r="L16" s="11">
        <v>3.5</v>
      </c>
      <c r="M16" s="11">
        <v>3</v>
      </c>
      <c r="N16" s="11">
        <v>2</v>
      </c>
      <c r="O16" s="11">
        <v>4</v>
      </c>
      <c r="P16" s="11">
        <v>4</v>
      </c>
      <c r="Q16" t="s">
        <v>136</v>
      </c>
      <c r="R16" s="12">
        <v>650</v>
      </c>
      <c r="S16" t="str">
        <f xml:space="preserve"> HYPERLINK("ReviewHtml/review_Azumanga_Daioh.html", "https://2danicritic.github.io/ReviewHtml/review_Azumanga_Daioh.html")</f>
        <v>https://2danicritic.github.io/ReviewHtml/review_Azumanga_Daioh.html</v>
      </c>
    </row>
    <row r="17" spans="2:19" x14ac:dyDescent="0.35">
      <c r="B17" s="11">
        <v>14</v>
      </c>
      <c r="C17" t="s">
        <v>137</v>
      </c>
      <c r="D17" s="12">
        <v>2007</v>
      </c>
      <c r="E17" t="s">
        <v>82</v>
      </c>
      <c r="F17" t="s">
        <v>138</v>
      </c>
      <c r="G17" t="s">
        <v>106</v>
      </c>
      <c r="H17" t="s">
        <v>139</v>
      </c>
      <c r="I17" s="11">
        <v>4.07</v>
      </c>
      <c r="J17" s="11">
        <v>3.5</v>
      </c>
      <c r="K17" s="11">
        <v>3.5</v>
      </c>
      <c r="L17" s="11">
        <v>4.5</v>
      </c>
      <c r="M17" s="11">
        <v>4</v>
      </c>
      <c r="N17" s="11">
        <v>3.5</v>
      </c>
      <c r="O17" s="11">
        <v>4.5</v>
      </c>
      <c r="P17" s="11">
        <v>5</v>
      </c>
      <c r="Q17" t="s">
        <v>140</v>
      </c>
      <c r="R17" s="12">
        <v>400</v>
      </c>
      <c r="S17" t="str">
        <f xml:space="preserve"> HYPERLINK("ReviewHtml/review_Baccano!.html", "https://2danicritic.github.io/ReviewHtml/review_Baccano!.html")</f>
        <v>https://2danicritic.github.io/ReviewHtml/review_Baccano!.html</v>
      </c>
    </row>
    <row r="18" spans="2:19" x14ac:dyDescent="0.35">
      <c r="B18" s="11">
        <v>15</v>
      </c>
      <c r="C18" t="s">
        <v>141</v>
      </c>
      <c r="D18" s="12">
        <v>2009</v>
      </c>
      <c r="E18" t="s">
        <v>82</v>
      </c>
      <c r="F18" t="s">
        <v>142</v>
      </c>
      <c r="G18" t="s">
        <v>106</v>
      </c>
      <c r="H18" t="s">
        <v>143</v>
      </c>
      <c r="I18" s="11">
        <v>4.29</v>
      </c>
      <c r="J18" s="11">
        <v>4</v>
      </c>
      <c r="K18" s="11">
        <v>4.5</v>
      </c>
      <c r="L18" s="11">
        <v>4.5</v>
      </c>
      <c r="M18" s="11">
        <v>4</v>
      </c>
      <c r="N18" s="11">
        <v>4</v>
      </c>
      <c r="O18" s="11">
        <v>4</v>
      </c>
      <c r="P18" s="11">
        <v>5</v>
      </c>
      <c r="Q18" t="s">
        <v>144</v>
      </c>
      <c r="R18" s="12">
        <v>375</v>
      </c>
      <c r="S18" t="str">
        <f xml:space="preserve"> HYPERLINK("ReviewHtml/review_Bakemonogatari.html", "https://2danicritic.github.io/ReviewHtml/review_Bakemonogatari.html")</f>
        <v>https://2danicritic.github.io/ReviewHtml/review_Bakemonogatari.html</v>
      </c>
    </row>
    <row r="19" spans="2:19" x14ac:dyDescent="0.35">
      <c r="B19" s="11">
        <v>16</v>
      </c>
      <c r="C19" t="s">
        <v>145</v>
      </c>
      <c r="D19" s="12">
        <v>1973</v>
      </c>
      <c r="E19" t="s">
        <v>82</v>
      </c>
      <c r="F19" t="s">
        <v>146</v>
      </c>
      <c r="G19" t="s">
        <v>83</v>
      </c>
      <c r="H19" t="s">
        <v>147</v>
      </c>
      <c r="I19" s="11">
        <v>2.86</v>
      </c>
      <c r="J19" s="11">
        <v>1.5</v>
      </c>
      <c r="K19" s="11">
        <v>3</v>
      </c>
      <c r="L19" s="11">
        <v>3.5</v>
      </c>
      <c r="M19" s="11">
        <v>4</v>
      </c>
      <c r="N19" s="11">
        <v>3.5</v>
      </c>
      <c r="O19" s="11">
        <v>2.5</v>
      </c>
      <c r="P19" s="11">
        <v>2</v>
      </c>
      <c r="Q19" t="s">
        <v>148</v>
      </c>
      <c r="R19" s="12">
        <v>86</v>
      </c>
      <c r="S19" t="str">
        <f xml:space="preserve"> HYPERLINK("ReviewHtml/review_Belladonna_of_Sadness.html", "https://2danicritic.github.io/ReviewHtml/review_Belladonna_of_Sadness.html")</f>
        <v>https://2danicritic.github.io/ReviewHtml/review_Belladonna_of_Sadness.html</v>
      </c>
    </row>
    <row r="20" spans="2:19" x14ac:dyDescent="0.35">
      <c r="B20" s="11">
        <v>17</v>
      </c>
      <c r="C20" t="s">
        <v>149</v>
      </c>
      <c r="D20" s="12">
        <v>2012</v>
      </c>
      <c r="E20" t="s">
        <v>82</v>
      </c>
      <c r="F20" t="s">
        <v>150</v>
      </c>
      <c r="G20" t="s">
        <v>83</v>
      </c>
      <c r="H20" t="s">
        <v>151</v>
      </c>
      <c r="I20" s="11">
        <v>4.3600000000000003</v>
      </c>
      <c r="J20" s="11">
        <v>4</v>
      </c>
      <c r="K20" s="11">
        <v>4.5</v>
      </c>
      <c r="L20" s="11">
        <v>4.5</v>
      </c>
      <c r="M20" s="11">
        <v>3.5</v>
      </c>
      <c r="N20" s="11">
        <v>5</v>
      </c>
      <c r="O20" s="11">
        <v>4</v>
      </c>
      <c r="P20" s="11">
        <v>5</v>
      </c>
      <c r="Q20" t="s">
        <v>152</v>
      </c>
      <c r="R20" s="12">
        <v>288</v>
      </c>
      <c r="S20" t="str">
        <f xml:space="preserve"> HYPERLINK("ReviewHtml/review_Berserk_-_The_Golden_Age_Arc_(The_Egg_of_the_King,_The_Battle_for_Doldrey,_The_Advent).html", "https://2danicritic.github.io/ReviewHtml/review_Berserk_-_The_Golden_Age_Arc_(The_Egg_of_the_King,_The_Battle_for_Doldrey,_The_Advent).html")</f>
        <v>https://2danicritic.github.io/ReviewHtml/review_Berserk_-_The_Golden_Age_Arc_(The_Egg_of_the_King,_The_Battle_for_Doldrey,_The_Advent).html</v>
      </c>
    </row>
    <row r="21" spans="2:19" x14ac:dyDescent="0.35">
      <c r="B21" s="11">
        <v>18</v>
      </c>
      <c r="C21" t="s">
        <v>153</v>
      </c>
      <c r="D21" s="12">
        <v>2013</v>
      </c>
      <c r="E21" t="s">
        <v>82</v>
      </c>
      <c r="F21" t="s">
        <v>97</v>
      </c>
      <c r="G21" t="s">
        <v>106</v>
      </c>
      <c r="H21" t="s">
        <v>154</v>
      </c>
      <c r="I21" s="11">
        <v>3.5</v>
      </c>
      <c r="J21" s="11">
        <v>4</v>
      </c>
      <c r="K21" s="11">
        <v>4</v>
      </c>
      <c r="L21" s="11">
        <v>3.5</v>
      </c>
      <c r="M21" s="11">
        <v>3</v>
      </c>
      <c r="N21" s="11">
        <v>4</v>
      </c>
      <c r="O21" s="11">
        <v>3</v>
      </c>
      <c r="P21" s="11">
        <v>3</v>
      </c>
      <c r="Q21" t="s">
        <v>155</v>
      </c>
      <c r="R21" s="12">
        <v>325</v>
      </c>
      <c r="S21" t="str">
        <f xml:space="preserve"> HYPERLINK("ReviewHtml/review_Beyond_the_Boundary.html", "https://2danicritic.github.io/ReviewHtml/review_Beyond_the_Boundary.html")</f>
        <v>https://2danicritic.github.io/ReviewHtml/review_Beyond_the_Boundary.html</v>
      </c>
    </row>
    <row r="22" spans="2:19" x14ac:dyDescent="0.35">
      <c r="B22" s="11">
        <v>19</v>
      </c>
      <c r="C22" t="s">
        <v>156</v>
      </c>
      <c r="D22" s="12">
        <v>2015</v>
      </c>
      <c r="E22" t="s">
        <v>82</v>
      </c>
      <c r="F22" t="s">
        <v>97</v>
      </c>
      <c r="G22" t="s">
        <v>83</v>
      </c>
      <c r="H22" t="s">
        <v>154</v>
      </c>
      <c r="I22" s="11">
        <v>3.29</v>
      </c>
      <c r="J22" s="11">
        <v>4</v>
      </c>
      <c r="K22" s="11">
        <v>3.5</v>
      </c>
      <c r="L22" s="11">
        <v>3</v>
      </c>
      <c r="M22" s="11">
        <v>3</v>
      </c>
      <c r="N22" s="11">
        <v>3</v>
      </c>
      <c r="O22" s="11">
        <v>3.5</v>
      </c>
      <c r="P22" s="11">
        <v>3</v>
      </c>
      <c r="Q22" t="s">
        <v>155</v>
      </c>
      <c r="R22" s="12">
        <v>172</v>
      </c>
      <c r="S22" t="str">
        <f xml:space="preserve"> HYPERLINK("ReviewHtml/review_Beyond_the_Boundary_-_I'll_Be_Here.html", "https://2danicritic.github.io/ReviewHtml/review_Beyond_the_Boundary_-_I'll_Be_Here.html")</f>
        <v>https://2danicritic.github.io/ReviewHtml/review_Beyond_the_Boundary_-_I'll_Be_Here.html</v>
      </c>
    </row>
    <row r="23" spans="2:19" x14ac:dyDescent="0.35">
      <c r="B23" s="11">
        <v>20</v>
      </c>
      <c r="C23" t="s">
        <v>157</v>
      </c>
      <c r="D23" s="12">
        <v>2016</v>
      </c>
      <c r="E23" t="s">
        <v>158</v>
      </c>
      <c r="F23" t="s">
        <v>159</v>
      </c>
      <c r="G23" t="s">
        <v>83</v>
      </c>
      <c r="H23" t="s">
        <v>160</v>
      </c>
      <c r="I23" s="11">
        <v>3.57</v>
      </c>
      <c r="J23" s="11">
        <v>3</v>
      </c>
      <c r="K23" s="11">
        <v>4</v>
      </c>
      <c r="L23" s="11">
        <v>3</v>
      </c>
      <c r="M23" s="11">
        <v>3</v>
      </c>
      <c r="N23" s="11">
        <v>4</v>
      </c>
      <c r="O23" s="11">
        <v>3.5</v>
      </c>
      <c r="P23" s="11">
        <v>4.5</v>
      </c>
      <c r="Q23" t="s">
        <v>161</v>
      </c>
      <c r="R23" s="12">
        <v>105</v>
      </c>
      <c r="S23" t="str">
        <f xml:space="preserve"> HYPERLINK("ReviewHtml/review_Big_Fish_and_Begonia.html", "https://2danicritic.github.io/ReviewHtml/review_Big_Fish_and_Begonia.html")</f>
        <v>https://2danicritic.github.io/ReviewHtml/review_Big_Fish_and_Begonia.html</v>
      </c>
    </row>
    <row r="24" spans="2:19" x14ac:dyDescent="0.35">
      <c r="B24" s="11">
        <v>21</v>
      </c>
      <c r="C24" t="s">
        <v>162</v>
      </c>
      <c r="D24" s="12">
        <v>2015</v>
      </c>
      <c r="E24" t="s">
        <v>163</v>
      </c>
      <c r="F24" t="s">
        <v>164</v>
      </c>
      <c r="G24" t="s">
        <v>83</v>
      </c>
      <c r="H24" t="s">
        <v>165</v>
      </c>
      <c r="I24" s="11">
        <v>2.86</v>
      </c>
      <c r="J24" s="11">
        <v>3</v>
      </c>
      <c r="K24" s="11">
        <v>3.5</v>
      </c>
      <c r="L24" s="11">
        <v>3</v>
      </c>
      <c r="M24" s="11">
        <v>3</v>
      </c>
      <c r="N24" s="11">
        <v>3</v>
      </c>
      <c r="O24" s="11">
        <v>2.5</v>
      </c>
      <c r="P24" s="11">
        <v>2</v>
      </c>
      <c r="Q24" t="s">
        <v>166</v>
      </c>
      <c r="R24" s="12">
        <v>76</v>
      </c>
      <c r="S24" t="str">
        <f xml:space="preserve"> HYPERLINK("ReviewHtml/review_Birdboy_-_The_Forgotten_Children.html", "https://2danicritic.github.io/ReviewHtml/review_Birdboy_-_The_Forgotten_Children.html")</f>
        <v>https://2danicritic.github.io/ReviewHtml/review_Birdboy_-_The_Forgotten_Children.html</v>
      </c>
    </row>
    <row r="25" spans="2:19" x14ac:dyDescent="0.35">
      <c r="B25" s="11">
        <v>22</v>
      </c>
      <c r="C25" t="s">
        <v>167</v>
      </c>
      <c r="D25" s="12">
        <v>2014</v>
      </c>
      <c r="E25" t="s">
        <v>82</v>
      </c>
      <c r="F25" t="s">
        <v>168</v>
      </c>
      <c r="G25" t="s">
        <v>106</v>
      </c>
      <c r="H25" t="s">
        <v>169</v>
      </c>
      <c r="I25" s="11">
        <v>2.71</v>
      </c>
      <c r="J25" s="11">
        <v>2.5</v>
      </c>
      <c r="K25" s="11">
        <v>3</v>
      </c>
      <c r="L25" s="11">
        <v>3</v>
      </c>
      <c r="M25" s="11">
        <v>4</v>
      </c>
      <c r="N25" s="11">
        <v>1.5</v>
      </c>
      <c r="O25" s="11">
        <v>3</v>
      </c>
      <c r="P25" s="11">
        <v>2</v>
      </c>
      <c r="Q25" t="s">
        <v>170</v>
      </c>
      <c r="R25" s="12">
        <v>325</v>
      </c>
      <c r="S25" t="str">
        <f xml:space="preserve"> HYPERLINK("ReviewHtml/review_Black_Bullet.html", "https://2danicritic.github.io/ReviewHtml/review_Black_Bullet.html")</f>
        <v>https://2danicritic.github.io/ReviewHtml/review_Black_Bullet.html</v>
      </c>
    </row>
    <row r="26" spans="2:19" x14ac:dyDescent="0.35">
      <c r="B26" s="11">
        <v>23</v>
      </c>
      <c r="C26" t="s">
        <v>171</v>
      </c>
      <c r="D26" s="12">
        <v>2008</v>
      </c>
      <c r="E26" t="s">
        <v>82</v>
      </c>
      <c r="F26" t="s">
        <v>172</v>
      </c>
      <c r="G26" t="s">
        <v>106</v>
      </c>
      <c r="H26" t="s">
        <v>173</v>
      </c>
      <c r="I26" s="11">
        <v>3.5</v>
      </c>
      <c r="J26" s="11">
        <v>3</v>
      </c>
      <c r="K26" s="11">
        <v>3.5</v>
      </c>
      <c r="L26" s="11">
        <v>3.5</v>
      </c>
      <c r="M26" s="11">
        <v>3.5</v>
      </c>
      <c r="N26" s="11">
        <v>3.5</v>
      </c>
      <c r="O26" s="11">
        <v>3.5</v>
      </c>
      <c r="P26" s="11">
        <v>4</v>
      </c>
      <c r="Q26" t="s">
        <v>174</v>
      </c>
      <c r="R26" s="12">
        <v>600</v>
      </c>
      <c r="S26" t="str">
        <f xml:space="preserve"> HYPERLINK("ReviewHtml/review_Black_Butler.html", "https://2danicritic.github.io/ReviewHtml/review_Black_Butler.html")</f>
        <v>https://2danicritic.github.io/ReviewHtml/review_Black_Butler.html</v>
      </c>
    </row>
    <row r="27" spans="2:19" x14ac:dyDescent="0.35">
      <c r="B27" s="11">
        <v>24</v>
      </c>
      <c r="C27" t="s">
        <v>175</v>
      </c>
      <c r="D27" s="12">
        <v>2014</v>
      </c>
      <c r="E27" t="s">
        <v>82</v>
      </c>
      <c r="F27" t="s">
        <v>172</v>
      </c>
      <c r="G27" t="s">
        <v>106</v>
      </c>
      <c r="H27" t="s">
        <v>176</v>
      </c>
      <c r="I27" s="11">
        <v>3.5</v>
      </c>
      <c r="J27" s="11">
        <v>3.5</v>
      </c>
      <c r="K27" s="11">
        <v>3.5</v>
      </c>
      <c r="L27" s="11">
        <v>3.5</v>
      </c>
      <c r="M27" s="11">
        <v>3.5</v>
      </c>
      <c r="N27" s="11">
        <v>3</v>
      </c>
      <c r="O27" s="11">
        <v>3.5</v>
      </c>
      <c r="P27" s="11">
        <v>4</v>
      </c>
      <c r="Q27" t="s">
        <v>174</v>
      </c>
      <c r="R27" s="12">
        <v>250</v>
      </c>
      <c r="S27" t="str">
        <f xml:space="preserve"> HYPERLINK("ReviewHtml/review_Black_Butler_-_Book_of_Circus.html", "https://2danicritic.github.io/ReviewHtml/review_Black_Butler_-_Book_of_Circus.html")</f>
        <v>https://2danicritic.github.io/ReviewHtml/review_Black_Butler_-_Book_of_Circus.html</v>
      </c>
    </row>
    <row r="28" spans="2:19" x14ac:dyDescent="0.35">
      <c r="B28" s="11">
        <v>25</v>
      </c>
      <c r="C28" t="s">
        <v>177</v>
      </c>
      <c r="D28" s="12">
        <v>2014</v>
      </c>
      <c r="E28" t="s">
        <v>82</v>
      </c>
      <c r="F28" t="s">
        <v>172</v>
      </c>
      <c r="G28" t="s">
        <v>178</v>
      </c>
      <c r="H28" t="s">
        <v>176</v>
      </c>
      <c r="I28" s="11">
        <v>3.71</v>
      </c>
      <c r="J28" s="11">
        <v>3.5</v>
      </c>
      <c r="K28" s="11">
        <v>3.5</v>
      </c>
      <c r="L28" s="11">
        <v>3.5</v>
      </c>
      <c r="M28" s="11">
        <v>3.5</v>
      </c>
      <c r="N28" s="11">
        <v>4</v>
      </c>
      <c r="O28" s="11">
        <v>4</v>
      </c>
      <c r="P28" s="11">
        <v>4</v>
      </c>
      <c r="Q28" t="s">
        <v>179</v>
      </c>
      <c r="R28" s="12">
        <v>120</v>
      </c>
      <c r="S28" t="str">
        <f xml:space="preserve"> HYPERLINK("ReviewHtml/review_Black_Butler_-_Book_of_Murder.html", "https://2danicritic.github.io/ReviewHtml/review_Black_Butler_-_Book_of_Murder.html")</f>
        <v>https://2danicritic.github.io/ReviewHtml/review_Black_Butler_-_Book_of_Murder.html</v>
      </c>
    </row>
    <row r="29" spans="2:19" x14ac:dyDescent="0.35">
      <c r="B29" s="11">
        <v>26</v>
      </c>
      <c r="C29" t="s">
        <v>180</v>
      </c>
      <c r="D29" s="12">
        <v>2010</v>
      </c>
      <c r="E29" t="s">
        <v>82</v>
      </c>
      <c r="F29" t="s">
        <v>172</v>
      </c>
      <c r="G29" t="s">
        <v>106</v>
      </c>
      <c r="H29" t="s">
        <v>181</v>
      </c>
      <c r="I29" s="11">
        <v>3.07</v>
      </c>
      <c r="J29" s="11">
        <v>2.5</v>
      </c>
      <c r="K29" s="11">
        <v>3</v>
      </c>
      <c r="L29" s="11">
        <v>3.5</v>
      </c>
      <c r="M29" s="11">
        <v>3.5</v>
      </c>
      <c r="N29" s="11">
        <v>2.5</v>
      </c>
      <c r="O29" s="11">
        <v>3.5</v>
      </c>
      <c r="P29" s="11">
        <v>3</v>
      </c>
      <c r="Q29" t="s">
        <v>182</v>
      </c>
      <c r="R29" s="12">
        <v>450</v>
      </c>
      <c r="S29" t="str">
        <f xml:space="preserve"> HYPERLINK("ReviewHtml/review_Black_Butler_II.html", "https://2danicritic.github.io/ReviewHtml/review_Black_Butler_II.html")</f>
        <v>https://2danicritic.github.io/ReviewHtml/review_Black_Butler_II.html</v>
      </c>
    </row>
    <row r="30" spans="2:19" x14ac:dyDescent="0.35">
      <c r="B30" s="11">
        <v>27</v>
      </c>
      <c r="C30" t="s">
        <v>183</v>
      </c>
      <c r="D30" s="12">
        <v>2006</v>
      </c>
      <c r="E30" t="s">
        <v>82</v>
      </c>
      <c r="F30" t="s">
        <v>184</v>
      </c>
      <c r="G30" t="s">
        <v>106</v>
      </c>
      <c r="H30" t="s">
        <v>185</v>
      </c>
      <c r="I30" s="11">
        <v>4.29</v>
      </c>
      <c r="J30" s="11">
        <v>3</v>
      </c>
      <c r="K30" s="11">
        <v>3.5</v>
      </c>
      <c r="L30" s="11">
        <v>4.5</v>
      </c>
      <c r="M30" s="11">
        <v>4.5</v>
      </c>
      <c r="N30" s="11">
        <v>5</v>
      </c>
      <c r="O30" s="11">
        <v>4.5</v>
      </c>
      <c r="P30" s="11">
        <v>5</v>
      </c>
      <c r="Q30" t="s">
        <v>186</v>
      </c>
      <c r="R30" s="12">
        <v>600</v>
      </c>
      <c r="S30" t="str">
        <f xml:space="preserve"> HYPERLINK("ReviewHtml/review_Black_Lagoon.html", "https://2danicritic.github.io/ReviewHtml/review_Black_Lagoon.html")</f>
        <v>https://2danicritic.github.io/ReviewHtml/review_Black_Lagoon.html</v>
      </c>
    </row>
    <row r="31" spans="2:19" x14ac:dyDescent="0.35">
      <c r="B31" s="11">
        <v>28</v>
      </c>
      <c r="C31" t="s">
        <v>187</v>
      </c>
      <c r="D31" s="12">
        <v>2010</v>
      </c>
      <c r="E31" t="s">
        <v>82</v>
      </c>
      <c r="F31" t="s">
        <v>184</v>
      </c>
      <c r="G31" t="s">
        <v>178</v>
      </c>
      <c r="H31" t="s">
        <v>185</v>
      </c>
      <c r="I31" s="11">
        <v>3.57</v>
      </c>
      <c r="J31" s="11">
        <v>3</v>
      </c>
      <c r="K31" s="11">
        <v>3</v>
      </c>
      <c r="L31" s="11">
        <v>4.5</v>
      </c>
      <c r="M31" s="11">
        <v>4.5</v>
      </c>
      <c r="N31" s="11">
        <v>2.5</v>
      </c>
      <c r="O31" s="11">
        <v>3.5</v>
      </c>
      <c r="P31" s="11">
        <v>4</v>
      </c>
      <c r="Q31" t="s">
        <v>186</v>
      </c>
      <c r="R31" s="12">
        <v>175</v>
      </c>
      <c r="S31" t="str">
        <f xml:space="preserve"> HYPERLINK("ReviewHtml/review_Black_Lagoon_-_Roberta's_Blood_Trail.html", "https://2danicritic.github.io/ReviewHtml/review_Black_Lagoon_-_Roberta's_Blood_Trail.html")</f>
        <v>https://2danicritic.github.io/ReviewHtml/review_Black_Lagoon_-_Roberta's_Blood_Trail.html</v>
      </c>
    </row>
    <row r="32" spans="2:19" x14ac:dyDescent="0.35">
      <c r="B32" s="11">
        <v>29</v>
      </c>
      <c r="C32" t="s">
        <v>188</v>
      </c>
      <c r="D32" s="12">
        <v>2004</v>
      </c>
      <c r="E32" t="s">
        <v>189</v>
      </c>
      <c r="F32" t="s">
        <v>190</v>
      </c>
      <c r="G32" t="s">
        <v>83</v>
      </c>
      <c r="H32" t="s">
        <v>191</v>
      </c>
      <c r="I32" s="11">
        <v>1.57</v>
      </c>
      <c r="J32" s="11">
        <v>2</v>
      </c>
      <c r="K32" s="11">
        <v>2</v>
      </c>
      <c r="L32" s="11">
        <v>1.5</v>
      </c>
      <c r="M32" s="11">
        <v>1.5</v>
      </c>
      <c r="N32" s="11">
        <v>1.5</v>
      </c>
      <c r="O32" s="11">
        <v>1.5</v>
      </c>
      <c r="P32" s="11">
        <v>1</v>
      </c>
      <c r="Q32" t="s">
        <v>192</v>
      </c>
      <c r="R32" s="12">
        <v>87</v>
      </c>
      <c r="S32" t="str">
        <f xml:space="preserve"> HYPERLINK("ReviewHtml/review_Blade_of_the_Phantom_Master.html", "https://2danicritic.github.io/ReviewHtml/review_Blade_of_the_Phantom_Master.html")</f>
        <v>https://2danicritic.github.io/ReviewHtml/review_Blade_of_the_Phantom_Master.html</v>
      </c>
    </row>
    <row r="33" spans="2:19" x14ac:dyDescent="0.35">
      <c r="B33" s="11">
        <v>30</v>
      </c>
      <c r="C33" t="s">
        <v>193</v>
      </c>
      <c r="D33" s="12">
        <v>2003</v>
      </c>
      <c r="E33" t="s">
        <v>82</v>
      </c>
      <c r="F33" t="s">
        <v>194</v>
      </c>
      <c r="G33" t="s">
        <v>195</v>
      </c>
      <c r="H33" t="s">
        <v>196</v>
      </c>
      <c r="I33" s="11">
        <v>2.5</v>
      </c>
      <c r="J33" s="11">
        <v>2</v>
      </c>
      <c r="K33" s="11">
        <v>2.5</v>
      </c>
      <c r="L33" s="11">
        <v>3.5</v>
      </c>
      <c r="M33" s="11">
        <v>2</v>
      </c>
      <c r="N33" s="11">
        <v>1.5</v>
      </c>
      <c r="O33" s="11">
        <v>2</v>
      </c>
      <c r="P33" s="11">
        <v>4</v>
      </c>
      <c r="Q33" t="s">
        <v>197</v>
      </c>
      <c r="R33" s="12">
        <v>42</v>
      </c>
      <c r="S33" t="str">
        <f xml:space="preserve"> HYPERLINK("ReviewHtml/review_Blame!.html", "https://2danicritic.github.io/ReviewHtml/review_Blame!.html")</f>
        <v>https://2danicritic.github.io/ReviewHtml/review_Blame!.html</v>
      </c>
    </row>
    <row r="34" spans="2:19" x14ac:dyDescent="0.35">
      <c r="B34" s="11">
        <v>31</v>
      </c>
      <c r="C34" t="s">
        <v>198</v>
      </c>
      <c r="D34" s="12">
        <v>2000</v>
      </c>
      <c r="E34" t="s">
        <v>82</v>
      </c>
      <c r="F34" t="s">
        <v>199</v>
      </c>
      <c r="G34" t="s">
        <v>83</v>
      </c>
      <c r="H34" t="s">
        <v>200</v>
      </c>
      <c r="I34" s="11">
        <v>2.57</v>
      </c>
      <c r="J34" s="11">
        <v>3</v>
      </c>
      <c r="K34" s="11">
        <v>2</v>
      </c>
      <c r="L34" s="11">
        <v>3</v>
      </c>
      <c r="M34" s="11">
        <v>2</v>
      </c>
      <c r="N34" s="11">
        <v>2</v>
      </c>
      <c r="O34" s="11">
        <v>3</v>
      </c>
      <c r="P34" s="11">
        <v>3</v>
      </c>
      <c r="Q34" t="s">
        <v>201</v>
      </c>
      <c r="R34" s="12">
        <v>45</v>
      </c>
      <c r="S34" t="str">
        <f xml:space="preserve"> HYPERLINK("ReviewHtml/review_Blood_-_The_Last_Vampire.html", "https://2danicritic.github.io/ReviewHtml/review_Blood_-_The_Last_Vampire.html")</f>
        <v>https://2danicritic.github.io/ReviewHtml/review_Blood_-_The_Last_Vampire.html</v>
      </c>
    </row>
    <row r="35" spans="2:19" x14ac:dyDescent="0.35">
      <c r="B35" s="11">
        <v>32</v>
      </c>
      <c r="C35" t="s">
        <v>202</v>
      </c>
      <c r="D35" s="12">
        <v>2015</v>
      </c>
      <c r="E35" t="s">
        <v>82</v>
      </c>
      <c r="F35" t="s">
        <v>203</v>
      </c>
      <c r="G35" t="s">
        <v>106</v>
      </c>
      <c r="H35" t="s">
        <v>204</v>
      </c>
      <c r="I35" s="11">
        <v>4.1399999999999997</v>
      </c>
      <c r="J35" s="11">
        <v>3.5</v>
      </c>
      <c r="K35" s="11">
        <v>4</v>
      </c>
      <c r="L35" s="11">
        <v>4</v>
      </c>
      <c r="M35" s="11">
        <v>4</v>
      </c>
      <c r="N35" s="11">
        <v>4</v>
      </c>
      <c r="O35" s="11">
        <v>4.5</v>
      </c>
      <c r="P35" s="11">
        <v>5</v>
      </c>
      <c r="Q35" t="s">
        <v>205</v>
      </c>
      <c r="R35" s="12">
        <v>325</v>
      </c>
      <c r="S35" t="str">
        <f xml:space="preserve"> HYPERLINK("ReviewHtml/review_Blood_Blockade_Battlefront.html", "https://2danicritic.github.io/ReviewHtml/review_Blood_Blockade_Battlefront.html")</f>
        <v>https://2danicritic.github.io/ReviewHtml/review_Blood_Blockade_Battlefront.html</v>
      </c>
    </row>
    <row r="36" spans="2:19" x14ac:dyDescent="0.35">
      <c r="B36" s="11">
        <v>33</v>
      </c>
      <c r="C36" t="s">
        <v>206</v>
      </c>
      <c r="D36" s="12">
        <v>2012</v>
      </c>
      <c r="E36" t="s">
        <v>82</v>
      </c>
      <c r="F36" t="s">
        <v>199</v>
      </c>
      <c r="G36" t="s">
        <v>83</v>
      </c>
      <c r="H36" t="s">
        <v>207</v>
      </c>
      <c r="I36" s="11">
        <v>2.36</v>
      </c>
      <c r="J36" s="11">
        <v>3.5</v>
      </c>
      <c r="K36" s="11">
        <v>3.5</v>
      </c>
      <c r="L36" s="11">
        <v>2</v>
      </c>
      <c r="M36" s="11">
        <v>1.5</v>
      </c>
      <c r="N36" s="11">
        <v>2</v>
      </c>
      <c r="O36" s="11">
        <v>2</v>
      </c>
      <c r="P36" s="11">
        <v>2</v>
      </c>
      <c r="Q36" t="s">
        <v>208</v>
      </c>
      <c r="R36" s="12">
        <v>110</v>
      </c>
      <c r="S36" t="str">
        <f xml:space="preserve"> HYPERLINK("ReviewHtml/review_Blood-C_-_The_Last_Dark.html", "https://2danicritic.github.io/ReviewHtml/review_Blood-C_-_The_Last_Dark.html")</f>
        <v>https://2danicritic.github.io/ReviewHtml/review_Blood-C_-_The_Last_Dark.html</v>
      </c>
    </row>
    <row r="37" spans="2:19" x14ac:dyDescent="0.35">
      <c r="B37" s="11">
        <v>34</v>
      </c>
      <c r="C37" t="s">
        <v>209</v>
      </c>
      <c r="D37" s="12">
        <v>2013</v>
      </c>
      <c r="E37" t="s">
        <v>210</v>
      </c>
      <c r="F37" t="s">
        <v>211</v>
      </c>
      <c r="G37" t="s">
        <v>83</v>
      </c>
      <c r="H37" t="s">
        <v>212</v>
      </c>
      <c r="I37" s="11">
        <v>2.93</v>
      </c>
      <c r="J37" s="11">
        <v>3</v>
      </c>
      <c r="K37" s="11">
        <v>4</v>
      </c>
      <c r="L37" s="11">
        <v>2.5</v>
      </c>
      <c r="M37" s="11">
        <v>2.5</v>
      </c>
      <c r="N37" s="11">
        <v>3.5</v>
      </c>
      <c r="O37" s="11">
        <v>2</v>
      </c>
      <c r="P37" s="11">
        <v>3</v>
      </c>
      <c r="Q37" t="s">
        <v>213</v>
      </c>
      <c r="R37" s="12">
        <v>80</v>
      </c>
      <c r="S37" t="str">
        <f xml:space="preserve"> HYPERLINK("ReviewHtml/review_Boy_and_the_World.html", "https://2danicritic.github.io/ReviewHtml/review_Boy_and_the_World.html")</f>
        <v>https://2danicritic.github.io/ReviewHtml/review_Boy_and_the_World.html</v>
      </c>
    </row>
    <row r="38" spans="2:19" x14ac:dyDescent="0.35">
      <c r="B38" s="11">
        <v>35</v>
      </c>
      <c r="C38" t="s">
        <v>214</v>
      </c>
      <c r="D38" s="12">
        <v>2012</v>
      </c>
      <c r="E38" t="s">
        <v>82</v>
      </c>
      <c r="F38" t="s">
        <v>184</v>
      </c>
      <c r="G38" t="s">
        <v>106</v>
      </c>
      <c r="H38" t="s">
        <v>215</v>
      </c>
      <c r="I38" s="11">
        <v>3.43</v>
      </c>
      <c r="J38" s="11">
        <v>3.5</v>
      </c>
      <c r="K38" s="11">
        <v>3.5</v>
      </c>
      <c r="L38" s="11">
        <v>3.5</v>
      </c>
      <c r="M38" s="11">
        <v>3</v>
      </c>
      <c r="N38" s="11">
        <v>3</v>
      </c>
      <c r="O38" s="11">
        <v>3.5</v>
      </c>
      <c r="P38" s="11">
        <v>4</v>
      </c>
      <c r="Q38" t="s">
        <v>201</v>
      </c>
      <c r="R38" s="12">
        <v>300</v>
      </c>
      <c r="S38" t="str">
        <f xml:space="preserve"> HYPERLINK("ReviewHtml/review_Btooom!.html", "https://2danicritic.github.io/ReviewHtml/review_Btooom!.html")</f>
        <v>https://2danicritic.github.io/ReviewHtml/review_Btooom!.html</v>
      </c>
    </row>
    <row r="39" spans="2:19" x14ac:dyDescent="0.35">
      <c r="B39" s="11">
        <v>36</v>
      </c>
      <c r="C39" t="s">
        <v>216</v>
      </c>
      <c r="D39" s="12">
        <v>2009</v>
      </c>
      <c r="E39" t="s">
        <v>82</v>
      </c>
      <c r="F39" t="s">
        <v>119</v>
      </c>
      <c r="G39" t="s">
        <v>106</v>
      </c>
      <c r="H39" t="s">
        <v>217</v>
      </c>
      <c r="I39" s="11">
        <v>3.14</v>
      </c>
      <c r="J39" s="11">
        <v>3.5</v>
      </c>
      <c r="K39" s="11">
        <v>3.5</v>
      </c>
      <c r="L39" s="11">
        <v>3</v>
      </c>
      <c r="M39" s="11">
        <v>2.5</v>
      </c>
      <c r="N39" s="11">
        <v>2.5</v>
      </c>
      <c r="O39" s="11">
        <v>3</v>
      </c>
      <c r="P39" s="11">
        <v>4</v>
      </c>
      <c r="Q39" t="s">
        <v>218</v>
      </c>
      <c r="R39" s="12">
        <v>325</v>
      </c>
      <c r="S39" t="str">
        <f xml:space="preserve"> HYPERLINK("ReviewHtml/review_Canaan.html", "https://2danicritic.github.io/ReviewHtml/review_Canaan.html")</f>
        <v>https://2danicritic.github.io/ReviewHtml/review_Canaan.html</v>
      </c>
    </row>
    <row r="40" spans="2:19" x14ac:dyDescent="0.35">
      <c r="B40" s="11">
        <v>37</v>
      </c>
      <c r="C40" t="s">
        <v>219</v>
      </c>
      <c r="D40" s="12">
        <v>1986</v>
      </c>
      <c r="E40" t="s">
        <v>82</v>
      </c>
      <c r="F40" t="s">
        <v>220</v>
      </c>
      <c r="G40" t="s">
        <v>83</v>
      </c>
      <c r="H40" t="s">
        <v>221</v>
      </c>
      <c r="I40" s="11">
        <v>4</v>
      </c>
      <c r="J40" s="11">
        <v>3.5</v>
      </c>
      <c r="K40" s="11">
        <v>3.5</v>
      </c>
      <c r="L40" s="11">
        <v>4.5</v>
      </c>
      <c r="M40" s="11">
        <v>3.5</v>
      </c>
      <c r="N40" s="11">
        <v>4</v>
      </c>
      <c r="O40" s="11">
        <v>4</v>
      </c>
      <c r="P40" s="11">
        <v>5</v>
      </c>
      <c r="Q40" t="s">
        <v>222</v>
      </c>
      <c r="R40" s="12">
        <v>126</v>
      </c>
      <c r="S40" t="str">
        <f xml:space="preserve"> HYPERLINK("ReviewHtml/review_Castle_in_the_Sky.html", "https://2danicritic.github.io/ReviewHtml/review_Castle_in_the_Sky.html")</f>
        <v>https://2danicritic.github.io/ReviewHtml/review_Castle_in_the_Sky.html</v>
      </c>
    </row>
    <row r="41" spans="2:19" x14ac:dyDescent="0.35">
      <c r="B41" s="11">
        <v>38</v>
      </c>
      <c r="C41" t="s">
        <v>223</v>
      </c>
      <c r="D41" s="12">
        <v>2010</v>
      </c>
      <c r="E41" t="s">
        <v>82</v>
      </c>
      <c r="F41" t="s">
        <v>224</v>
      </c>
      <c r="G41" t="s">
        <v>106</v>
      </c>
      <c r="H41" t="s">
        <v>225</v>
      </c>
      <c r="I41" s="11">
        <v>3.43</v>
      </c>
      <c r="J41" s="11">
        <v>3</v>
      </c>
      <c r="K41" s="11">
        <v>3.5</v>
      </c>
      <c r="L41" s="11">
        <v>3.5</v>
      </c>
      <c r="M41" s="11">
        <v>3.5</v>
      </c>
      <c r="N41" s="11">
        <v>2.5</v>
      </c>
      <c r="O41" s="11">
        <v>4</v>
      </c>
      <c r="P41" s="11">
        <v>4</v>
      </c>
      <c r="Q41" t="s">
        <v>226</v>
      </c>
      <c r="R41" s="12">
        <v>325</v>
      </c>
      <c r="S41" t="str">
        <f xml:space="preserve"> HYPERLINK("ReviewHtml/review_Cat_Planet_Cuties.html", "https://2danicritic.github.io/ReviewHtml/review_Cat_Planet_Cuties.html")</f>
        <v>https://2danicritic.github.io/ReviewHtml/review_Cat_Planet_Cuties.html</v>
      </c>
    </row>
    <row r="42" spans="2:19" x14ac:dyDescent="0.35">
      <c r="B42" s="11">
        <v>39</v>
      </c>
      <c r="C42" t="s">
        <v>227</v>
      </c>
      <c r="D42" s="12">
        <v>2001</v>
      </c>
      <c r="E42" t="s">
        <v>82</v>
      </c>
      <c r="F42" t="s">
        <v>134</v>
      </c>
      <c r="G42" t="s">
        <v>178</v>
      </c>
      <c r="H42" t="s">
        <v>228</v>
      </c>
      <c r="I42" s="11">
        <v>3.5</v>
      </c>
      <c r="J42" s="11">
        <v>4</v>
      </c>
      <c r="K42" s="11">
        <v>4</v>
      </c>
      <c r="L42" s="11">
        <v>2</v>
      </c>
      <c r="M42" s="11">
        <v>3</v>
      </c>
      <c r="N42" s="11">
        <v>3</v>
      </c>
      <c r="O42" s="11">
        <v>4</v>
      </c>
      <c r="P42" s="11">
        <v>4.5</v>
      </c>
      <c r="Q42" t="s">
        <v>229</v>
      </c>
      <c r="R42" s="12">
        <v>34</v>
      </c>
      <c r="S42" t="str">
        <f xml:space="preserve"> HYPERLINK("ReviewHtml/review_Cat_Soup.html", "https://2danicritic.github.io/ReviewHtml/review_Cat_Soup.html")</f>
        <v>https://2danicritic.github.io/ReviewHtml/review_Cat_Soup.html</v>
      </c>
    </row>
    <row r="43" spans="2:19" x14ac:dyDescent="0.35">
      <c r="B43" s="11">
        <v>40</v>
      </c>
      <c r="C43" t="s">
        <v>230</v>
      </c>
      <c r="D43" s="12">
        <v>2010</v>
      </c>
      <c r="E43" t="s">
        <v>163</v>
      </c>
      <c r="F43" t="s">
        <v>231</v>
      </c>
      <c r="G43" t="s">
        <v>83</v>
      </c>
      <c r="H43" t="s">
        <v>232</v>
      </c>
      <c r="I43" s="11">
        <v>3.57</v>
      </c>
      <c r="J43" s="11">
        <v>4</v>
      </c>
      <c r="K43" s="11">
        <v>4</v>
      </c>
      <c r="L43" s="11">
        <v>4.5</v>
      </c>
      <c r="M43" s="11">
        <v>3.5</v>
      </c>
      <c r="N43" s="11">
        <v>3</v>
      </c>
      <c r="O43" s="11">
        <v>3</v>
      </c>
      <c r="P43" s="11">
        <v>3</v>
      </c>
      <c r="Q43" t="s">
        <v>233</v>
      </c>
      <c r="R43" s="12">
        <v>97</v>
      </c>
      <c r="S43" t="str">
        <f xml:space="preserve"> HYPERLINK("ReviewHtml/review_Chico_and_Rita.html", "https://2danicritic.github.io/ReviewHtml/review_Chico_and_Rita.html")</f>
        <v>https://2danicritic.github.io/ReviewHtml/review_Chico_and_Rita.html</v>
      </c>
    </row>
    <row r="44" spans="2:19" x14ac:dyDescent="0.35">
      <c r="B44" s="11">
        <v>41</v>
      </c>
      <c r="C44" t="s">
        <v>234</v>
      </c>
      <c r="D44" s="12">
        <v>2011</v>
      </c>
      <c r="E44" t="s">
        <v>82</v>
      </c>
      <c r="F44" t="s">
        <v>235</v>
      </c>
      <c r="G44" t="s">
        <v>83</v>
      </c>
      <c r="H44" t="s">
        <v>84</v>
      </c>
      <c r="I44" s="11">
        <v>3.57</v>
      </c>
      <c r="J44" s="11">
        <v>3.5</v>
      </c>
      <c r="K44" s="11">
        <v>4</v>
      </c>
      <c r="L44" s="11">
        <v>3.5</v>
      </c>
      <c r="M44" s="11">
        <v>3</v>
      </c>
      <c r="N44" s="11">
        <v>3.5</v>
      </c>
      <c r="O44" s="11">
        <v>3.5</v>
      </c>
      <c r="P44" s="11">
        <v>4</v>
      </c>
      <c r="Q44" t="s">
        <v>236</v>
      </c>
      <c r="R44" s="12">
        <v>116</v>
      </c>
      <c r="S44" t="str">
        <f xml:space="preserve"> HYPERLINK("ReviewHtml/review_Children_Who_Chase_Lost_Voices.html", "https://2danicritic.github.io/ReviewHtml/review_Children_Who_Chase_Lost_Voices.html")</f>
        <v>https://2danicritic.github.io/ReviewHtml/review_Children_Who_Chase_Lost_Voices.html</v>
      </c>
    </row>
    <row r="45" spans="2:19" x14ac:dyDescent="0.35">
      <c r="B45" s="11">
        <v>42</v>
      </c>
      <c r="C45" t="s">
        <v>237</v>
      </c>
      <c r="D45" s="12">
        <v>2015</v>
      </c>
      <c r="E45" t="s">
        <v>82</v>
      </c>
      <c r="F45" t="s">
        <v>238</v>
      </c>
      <c r="G45" t="s">
        <v>178</v>
      </c>
      <c r="H45" t="s">
        <v>239</v>
      </c>
      <c r="I45" s="11">
        <v>3.86</v>
      </c>
      <c r="J45" s="11">
        <v>4</v>
      </c>
      <c r="K45" s="11">
        <v>4</v>
      </c>
      <c r="L45" s="11">
        <v>4</v>
      </c>
      <c r="M45" s="11">
        <v>4</v>
      </c>
      <c r="N45" s="11">
        <v>3.5</v>
      </c>
      <c r="O45" s="11">
        <v>3.5</v>
      </c>
      <c r="P45" s="11">
        <v>4</v>
      </c>
      <c r="Q45" t="s">
        <v>240</v>
      </c>
      <c r="R45" s="12">
        <v>290</v>
      </c>
      <c r="S45" t="str">
        <f xml:space="preserve"> HYPERLINK("ReviewHtml/review_Code_Geass_-_Akito_the_Exiled.html", "https://2danicritic.github.io/ReviewHtml/review_Code_Geass_-_Akito_the_Exiled.html")</f>
        <v>https://2danicritic.github.io/ReviewHtml/review_Code_Geass_-_Akito_the_Exiled.html</v>
      </c>
    </row>
    <row r="46" spans="2:19" x14ac:dyDescent="0.35">
      <c r="B46" s="11">
        <v>43</v>
      </c>
      <c r="C46" t="s">
        <v>241</v>
      </c>
      <c r="D46" s="12">
        <v>2006</v>
      </c>
      <c r="E46" t="s">
        <v>82</v>
      </c>
      <c r="F46" t="s">
        <v>238</v>
      </c>
      <c r="G46" t="s">
        <v>106</v>
      </c>
      <c r="H46" t="s">
        <v>242</v>
      </c>
      <c r="I46" s="11">
        <v>4.3600000000000003</v>
      </c>
      <c r="J46" s="11">
        <v>3.5</v>
      </c>
      <c r="K46" s="11">
        <v>4</v>
      </c>
      <c r="L46" s="11">
        <v>4.5</v>
      </c>
      <c r="M46" s="11">
        <v>4.5</v>
      </c>
      <c r="N46" s="11">
        <v>4.5</v>
      </c>
      <c r="O46" s="11">
        <v>4.5</v>
      </c>
      <c r="P46" s="11">
        <v>5</v>
      </c>
      <c r="Q46" t="s">
        <v>243</v>
      </c>
      <c r="R46" s="12">
        <v>1250</v>
      </c>
      <c r="S46" t="str">
        <f xml:space="preserve"> HYPERLINK("ReviewHtml/review_Code_Geass_-_Lelouch_of_the_Rebellion.html", "https://2danicritic.github.io/ReviewHtml/review_Code_Geass_-_Lelouch_of_the_Rebellion.html")</f>
        <v>https://2danicritic.github.io/ReviewHtml/review_Code_Geass_-_Lelouch_of_the_Rebellion.html</v>
      </c>
    </row>
    <row r="47" spans="2:19" x14ac:dyDescent="0.35">
      <c r="B47" s="11">
        <v>44</v>
      </c>
      <c r="C47" t="s">
        <v>244</v>
      </c>
      <c r="D47" s="12">
        <v>2006</v>
      </c>
      <c r="E47" t="s">
        <v>82</v>
      </c>
      <c r="F47" t="s">
        <v>848</v>
      </c>
      <c r="G47" t="s">
        <v>178</v>
      </c>
      <c r="H47" t="s">
        <v>245</v>
      </c>
      <c r="I47" s="11">
        <v>2.93</v>
      </c>
      <c r="J47" s="11">
        <v>2.5</v>
      </c>
      <c r="K47" s="11">
        <v>3</v>
      </c>
      <c r="L47" s="11">
        <v>3</v>
      </c>
      <c r="M47" s="11">
        <v>3</v>
      </c>
      <c r="N47" s="11">
        <v>3.5</v>
      </c>
      <c r="O47" s="11">
        <v>2.5</v>
      </c>
      <c r="P47" s="11">
        <v>3</v>
      </c>
      <c r="Q47" t="s">
        <v>246</v>
      </c>
      <c r="R47" s="12">
        <v>57</v>
      </c>
      <c r="S47" t="str">
        <f xml:space="preserve"> HYPERLINK("ReviewHtml/review_Coffee_Samurai_&amp;_Hoshizora_Kiseki.html", "https://2danicritic.github.io/ReviewHtml/review_Coffee_Samurai_&amp;_Hoshizora_Kiseki.html")</f>
        <v>https://2danicritic.github.io/ReviewHtml/review_Coffee_Samurai_&amp;_Hoshizora_Kiseki.html</v>
      </c>
    </row>
    <row r="48" spans="2:19" x14ac:dyDescent="0.35">
      <c r="B48" s="11">
        <v>45</v>
      </c>
      <c r="C48" t="s">
        <v>247</v>
      </c>
      <c r="D48" s="12">
        <v>2011</v>
      </c>
      <c r="E48" t="s">
        <v>82</v>
      </c>
      <c r="F48" t="s">
        <v>238</v>
      </c>
      <c r="G48" t="s">
        <v>178</v>
      </c>
      <c r="H48" t="s">
        <v>248</v>
      </c>
      <c r="I48" s="11">
        <v>2.57</v>
      </c>
      <c r="J48" s="11">
        <v>3</v>
      </c>
      <c r="K48" s="11">
        <v>3</v>
      </c>
      <c r="L48" s="11">
        <v>2</v>
      </c>
      <c r="M48" s="11">
        <v>2</v>
      </c>
      <c r="N48" s="11">
        <v>3</v>
      </c>
      <c r="O48" s="11">
        <v>2</v>
      </c>
      <c r="P48" s="11">
        <v>3</v>
      </c>
      <c r="Q48" t="s">
        <v>249</v>
      </c>
      <c r="R48" s="12">
        <v>60</v>
      </c>
      <c r="S48" t="str">
        <f xml:space="preserve"> HYPERLINK("ReviewHtml/review_Coicent_&amp;_Five_Numbers.html", "https://2danicritic.github.io/ReviewHtml/review_Coicent_&amp;_Five_Numbers.html")</f>
        <v>https://2danicritic.github.io/ReviewHtml/review_Coicent_&amp;_Five_Numbers.html</v>
      </c>
    </row>
    <row r="49" spans="2:19" x14ac:dyDescent="0.35">
      <c r="B49" s="11">
        <v>46</v>
      </c>
      <c r="C49" t="s">
        <v>250</v>
      </c>
      <c r="D49" s="12">
        <v>2010</v>
      </c>
      <c r="E49" t="s">
        <v>82</v>
      </c>
      <c r="F49" t="s">
        <v>251</v>
      </c>
      <c r="G49" t="s">
        <v>83</v>
      </c>
      <c r="H49" t="s">
        <v>252</v>
      </c>
      <c r="I49" s="11">
        <v>3.5</v>
      </c>
      <c r="J49" s="11">
        <v>3.5</v>
      </c>
      <c r="K49" s="11">
        <v>4</v>
      </c>
      <c r="L49" s="11">
        <v>3.5</v>
      </c>
      <c r="M49" s="11">
        <v>2.5</v>
      </c>
      <c r="N49" s="11">
        <v>4.5</v>
      </c>
      <c r="O49" s="11">
        <v>2.5</v>
      </c>
      <c r="P49" s="11">
        <v>4</v>
      </c>
      <c r="Q49" t="s">
        <v>253</v>
      </c>
      <c r="R49" s="12">
        <v>127</v>
      </c>
      <c r="S49" t="str">
        <f xml:space="preserve"> HYPERLINK("ReviewHtml/review_Colorful_-_The_Motion_Picture.html", "https://2danicritic.github.io/ReviewHtml/review_Colorful_-_The_Motion_Picture.html")</f>
        <v>https://2danicritic.github.io/ReviewHtml/review_Colorful_-_The_Motion_Picture.html</v>
      </c>
    </row>
    <row r="50" spans="2:19" x14ac:dyDescent="0.35">
      <c r="B50" s="11">
        <v>47</v>
      </c>
      <c r="C50" t="s">
        <v>254</v>
      </c>
      <c r="D50" s="12">
        <v>2008</v>
      </c>
      <c r="E50" t="s">
        <v>82</v>
      </c>
      <c r="F50" t="s">
        <v>255</v>
      </c>
      <c r="G50" t="s">
        <v>106</v>
      </c>
      <c r="H50" t="s">
        <v>256</v>
      </c>
      <c r="I50" s="11">
        <v>3.29</v>
      </c>
      <c r="J50" s="11">
        <v>3</v>
      </c>
      <c r="K50" s="11">
        <v>3.5</v>
      </c>
      <c r="L50" s="11">
        <v>3</v>
      </c>
      <c r="M50" s="11">
        <v>3</v>
      </c>
      <c r="N50" s="11">
        <v>4</v>
      </c>
      <c r="O50" s="11">
        <v>3.5</v>
      </c>
      <c r="P50" s="11">
        <v>3</v>
      </c>
      <c r="Q50" t="s">
        <v>257</v>
      </c>
      <c r="R50" s="12">
        <v>650</v>
      </c>
      <c r="S50" t="str">
        <f xml:space="preserve"> HYPERLINK("ReviewHtml/review_Corpse_Princess.html", "https://2danicritic.github.io/ReviewHtml/review_Corpse_Princess.html")</f>
        <v>https://2danicritic.github.io/ReviewHtml/review_Corpse_Princess.html</v>
      </c>
    </row>
    <row r="51" spans="2:19" x14ac:dyDescent="0.35">
      <c r="B51" s="11">
        <v>48</v>
      </c>
      <c r="C51" t="s">
        <v>258</v>
      </c>
      <c r="D51" s="12">
        <v>2011</v>
      </c>
      <c r="E51" t="s">
        <v>82</v>
      </c>
      <c r="F51" t="s">
        <v>259</v>
      </c>
      <c r="G51" t="s">
        <v>106</v>
      </c>
      <c r="H51" t="s">
        <v>260</v>
      </c>
      <c r="I51" s="11">
        <v>3.14</v>
      </c>
      <c r="J51" s="11">
        <v>2.5</v>
      </c>
      <c r="K51" s="11">
        <v>3.5</v>
      </c>
      <c r="L51" s="11">
        <v>3.5</v>
      </c>
      <c r="M51" s="11">
        <v>2.5</v>
      </c>
      <c r="N51" s="11">
        <v>3</v>
      </c>
      <c r="O51" s="11">
        <v>3</v>
      </c>
      <c r="P51" s="11">
        <v>4</v>
      </c>
      <c r="Q51" t="s">
        <v>261</v>
      </c>
      <c r="R51" s="12">
        <v>325</v>
      </c>
      <c r="S51" t="str">
        <f xml:space="preserve"> HYPERLINK("ReviewHtml/review_Croisee_in_a_Foreign_Labyrinth.html", "https://2danicritic.github.io/ReviewHtml/review_Croisee_in_a_Foreign_Labyrinth.html")</f>
        <v>https://2danicritic.github.io/ReviewHtml/review_Croisee_in_a_Foreign_Labyrinth.html</v>
      </c>
    </row>
    <row r="52" spans="2:19" x14ac:dyDescent="0.35">
      <c r="B52" s="11">
        <v>49</v>
      </c>
      <c r="C52" t="s">
        <v>262</v>
      </c>
      <c r="D52" s="12">
        <v>2016</v>
      </c>
      <c r="E52" t="s">
        <v>82</v>
      </c>
      <c r="F52" t="s">
        <v>263</v>
      </c>
      <c r="G52" t="s">
        <v>106</v>
      </c>
      <c r="H52" t="s">
        <v>264</v>
      </c>
      <c r="I52" s="11">
        <v>2.57</v>
      </c>
      <c r="J52" s="11">
        <v>2.5</v>
      </c>
      <c r="K52" s="11">
        <v>3</v>
      </c>
      <c r="L52" s="11">
        <v>2.5</v>
      </c>
      <c r="M52" s="11">
        <v>2</v>
      </c>
      <c r="N52" s="11">
        <v>2</v>
      </c>
      <c r="O52" s="11">
        <v>3</v>
      </c>
      <c r="P52" s="11">
        <v>3</v>
      </c>
      <c r="Q52" t="s">
        <v>265</v>
      </c>
      <c r="R52" s="12">
        <v>300</v>
      </c>
      <c r="S52" t="str">
        <f xml:space="preserve"> HYPERLINK("ReviewHtml/review_Dagashi_Kashi.html", "https://2danicritic.github.io/ReviewHtml/review_Dagashi_Kashi.html")</f>
        <v>https://2danicritic.github.io/ReviewHtml/review_Dagashi_Kashi.html</v>
      </c>
    </row>
    <row r="53" spans="2:19" x14ac:dyDescent="0.35">
      <c r="B53" s="11">
        <v>50</v>
      </c>
      <c r="C53" t="s">
        <v>266</v>
      </c>
      <c r="D53" s="12">
        <v>2010</v>
      </c>
      <c r="E53" t="s">
        <v>82</v>
      </c>
      <c r="F53" t="s">
        <v>142</v>
      </c>
      <c r="G53" t="s">
        <v>106</v>
      </c>
      <c r="H53" t="s">
        <v>267</v>
      </c>
      <c r="I53" s="11">
        <v>3.14</v>
      </c>
      <c r="J53" s="11">
        <v>3</v>
      </c>
      <c r="K53" s="11">
        <v>3.5</v>
      </c>
      <c r="L53" s="11">
        <v>2</v>
      </c>
      <c r="M53" s="11">
        <v>3</v>
      </c>
      <c r="N53" s="11">
        <v>4</v>
      </c>
      <c r="O53" s="11">
        <v>3.5</v>
      </c>
      <c r="P53" s="11">
        <v>3</v>
      </c>
      <c r="Q53" t="s">
        <v>268</v>
      </c>
      <c r="R53" s="12">
        <v>300</v>
      </c>
      <c r="S53" t="str">
        <f xml:space="preserve"> HYPERLINK("ReviewHtml/review_Dance_in_the_Vampire_Bund.html", "https://2danicritic.github.io/ReviewHtml/review_Dance_in_the_Vampire_Bund.html")</f>
        <v>https://2danicritic.github.io/ReviewHtml/review_Dance_in_the_Vampire_Bund.html</v>
      </c>
    </row>
    <row r="54" spans="2:19" x14ac:dyDescent="0.35">
      <c r="B54" s="11">
        <v>51</v>
      </c>
      <c r="C54" t="s">
        <v>269</v>
      </c>
      <c r="D54" s="12">
        <v>2010</v>
      </c>
      <c r="E54" t="s">
        <v>82</v>
      </c>
      <c r="F54" t="s">
        <v>270</v>
      </c>
      <c r="G54" t="s">
        <v>83</v>
      </c>
      <c r="H54" t="s">
        <v>271</v>
      </c>
      <c r="I54" s="11">
        <v>2.4300000000000002</v>
      </c>
      <c r="J54" s="11">
        <v>2</v>
      </c>
      <c r="K54" s="11">
        <v>3.5</v>
      </c>
      <c r="L54" s="11">
        <v>3</v>
      </c>
      <c r="M54" s="11">
        <v>2.5</v>
      </c>
      <c r="N54" s="11">
        <v>2</v>
      </c>
      <c r="O54" s="11">
        <v>2</v>
      </c>
      <c r="P54" s="11">
        <v>2</v>
      </c>
      <c r="Q54" t="s">
        <v>272</v>
      </c>
      <c r="R54" s="12">
        <v>88</v>
      </c>
      <c r="S54" t="str">
        <f xml:space="preserve"> HYPERLINK("ReviewHtml/review_Dante's_Inferno_-_An_Animated_Epic.html", "https://2danicritic.github.io/ReviewHtml/review_Dante's_Inferno_-_An_Animated_Epic.html")</f>
        <v>https://2danicritic.github.io/ReviewHtml/review_Dante's_Inferno_-_An_Animated_Epic.html</v>
      </c>
    </row>
    <row r="55" spans="2:19" x14ac:dyDescent="0.35">
      <c r="B55" s="11">
        <v>52</v>
      </c>
      <c r="C55" t="s">
        <v>273</v>
      </c>
      <c r="D55" s="12">
        <v>2011</v>
      </c>
      <c r="E55" t="s">
        <v>82</v>
      </c>
      <c r="F55" t="s">
        <v>274</v>
      </c>
      <c r="G55" t="s">
        <v>106</v>
      </c>
      <c r="H55" t="s">
        <v>275</v>
      </c>
      <c r="I55" s="11">
        <v>3.86</v>
      </c>
      <c r="J55" s="11">
        <v>3.5</v>
      </c>
      <c r="K55" s="11">
        <v>3.5</v>
      </c>
      <c r="L55" s="11">
        <v>4</v>
      </c>
      <c r="M55" s="11">
        <v>4</v>
      </c>
      <c r="N55" s="11">
        <v>3</v>
      </c>
      <c r="O55" s="11">
        <v>4</v>
      </c>
      <c r="P55" s="11">
        <v>5</v>
      </c>
      <c r="Q55" t="s">
        <v>276</v>
      </c>
      <c r="R55" s="12">
        <v>300</v>
      </c>
      <c r="S55" t="str">
        <f xml:space="preserve"> HYPERLINK("ReviewHtml/review_Deadman_Wonderland.html", "https://2danicritic.github.io/ReviewHtml/review_Deadman_Wonderland.html")</f>
        <v>https://2danicritic.github.io/ReviewHtml/review_Deadman_Wonderland.html</v>
      </c>
    </row>
    <row r="56" spans="2:19" x14ac:dyDescent="0.35">
      <c r="B56" s="11">
        <v>53</v>
      </c>
      <c r="C56" t="s">
        <v>277</v>
      </c>
      <c r="D56" s="12">
        <v>2006</v>
      </c>
      <c r="E56" t="s">
        <v>82</v>
      </c>
      <c r="F56" t="s">
        <v>184</v>
      </c>
      <c r="G56" t="s">
        <v>106</v>
      </c>
      <c r="H56" t="s">
        <v>278</v>
      </c>
      <c r="I56" s="11">
        <v>4.71</v>
      </c>
      <c r="J56" s="11">
        <v>4</v>
      </c>
      <c r="K56" s="11">
        <v>4.5</v>
      </c>
      <c r="L56" s="11">
        <v>5</v>
      </c>
      <c r="M56" s="11">
        <v>5</v>
      </c>
      <c r="N56" s="11">
        <v>4.5</v>
      </c>
      <c r="O56" s="11">
        <v>5</v>
      </c>
      <c r="P56" s="11">
        <v>5</v>
      </c>
      <c r="Q56" t="s">
        <v>279</v>
      </c>
      <c r="R56" s="12">
        <v>925</v>
      </c>
      <c r="S56" t="str">
        <f xml:space="preserve"> HYPERLINK("ReviewHtml/review_Death_Note.html", "https://2danicritic.github.io/ReviewHtml/review_Death_Note.html")</f>
        <v>https://2danicritic.github.io/ReviewHtml/review_Death_Note.html</v>
      </c>
    </row>
    <row r="57" spans="2:19" x14ac:dyDescent="0.35">
      <c r="B57" s="11">
        <v>54</v>
      </c>
      <c r="C57" t="s">
        <v>280</v>
      </c>
      <c r="D57" s="12">
        <v>2015</v>
      </c>
      <c r="E57" t="s">
        <v>82</v>
      </c>
      <c r="F57" t="s">
        <v>184</v>
      </c>
      <c r="G57" t="s">
        <v>106</v>
      </c>
      <c r="H57" t="s">
        <v>281</v>
      </c>
      <c r="I57" s="11">
        <v>3.64</v>
      </c>
      <c r="J57" s="11">
        <v>3.5</v>
      </c>
      <c r="K57" s="11">
        <v>4</v>
      </c>
      <c r="L57" s="11">
        <v>3.5</v>
      </c>
      <c r="M57" s="11">
        <v>3.5</v>
      </c>
      <c r="N57" s="11">
        <v>3.5</v>
      </c>
      <c r="O57" s="11">
        <v>3.5</v>
      </c>
      <c r="P57" s="11">
        <v>4</v>
      </c>
      <c r="Q57" t="s">
        <v>282</v>
      </c>
      <c r="R57" s="12">
        <v>300</v>
      </c>
      <c r="S57" t="str">
        <f xml:space="preserve"> HYPERLINK("ReviewHtml/review_Death_Parade.html", "https://2danicritic.github.io/ReviewHtml/review_Death_Parade.html")</f>
        <v>https://2danicritic.github.io/ReviewHtml/review_Death_Parade.html</v>
      </c>
    </row>
    <row r="58" spans="2:19" x14ac:dyDescent="0.35">
      <c r="B58" s="11">
        <v>55</v>
      </c>
      <c r="C58" t="s">
        <v>283</v>
      </c>
      <c r="D58" s="12">
        <v>2018</v>
      </c>
      <c r="E58" t="s">
        <v>82</v>
      </c>
      <c r="F58" t="s">
        <v>284</v>
      </c>
      <c r="G58" t="s">
        <v>195</v>
      </c>
      <c r="H58" t="s">
        <v>285</v>
      </c>
      <c r="I58" s="11">
        <v>3.29</v>
      </c>
      <c r="J58" s="11">
        <v>2.5</v>
      </c>
      <c r="K58" s="11">
        <v>3</v>
      </c>
      <c r="L58" s="11">
        <v>3.5</v>
      </c>
      <c r="M58" s="11">
        <v>3</v>
      </c>
      <c r="N58" s="11">
        <v>3.5</v>
      </c>
      <c r="O58" s="11">
        <v>3.5</v>
      </c>
      <c r="P58" s="11">
        <v>4</v>
      </c>
      <c r="Q58" t="s">
        <v>286</v>
      </c>
      <c r="R58" s="12">
        <v>250</v>
      </c>
      <c r="S58" t="str">
        <f xml:space="preserve"> HYPERLINK("ReviewHtml/review_Devilman_-_Crybaby.html", "https://2danicritic.github.io/ReviewHtml/review_Devilman_-_Crybaby.html")</f>
        <v>https://2danicritic.github.io/ReviewHtml/review_Devilman_-_Crybaby.html</v>
      </c>
    </row>
    <row r="59" spans="2:19" x14ac:dyDescent="0.35">
      <c r="B59" s="11">
        <v>56</v>
      </c>
      <c r="C59" t="s">
        <v>287</v>
      </c>
      <c r="D59" s="12">
        <v>1987</v>
      </c>
      <c r="E59" t="s">
        <v>82</v>
      </c>
      <c r="F59" t="s">
        <v>288</v>
      </c>
      <c r="G59" t="s">
        <v>178</v>
      </c>
      <c r="H59" t="s">
        <v>289</v>
      </c>
      <c r="I59" s="11">
        <v>2.14</v>
      </c>
      <c r="J59" s="11">
        <v>2</v>
      </c>
      <c r="K59" s="11">
        <v>2.5</v>
      </c>
      <c r="L59" s="11">
        <v>2</v>
      </c>
      <c r="M59" s="11">
        <v>1.5</v>
      </c>
      <c r="N59" s="11">
        <v>1.5</v>
      </c>
      <c r="O59" s="11">
        <v>3</v>
      </c>
      <c r="P59" s="11">
        <v>2.5</v>
      </c>
      <c r="Q59" t="s">
        <v>290</v>
      </c>
      <c r="R59" s="12">
        <v>110</v>
      </c>
      <c r="S59" t="str">
        <f xml:space="preserve"> HYPERLINK("ReviewHtml/review_Devilman_-_The_Birth,_Demon_Bird_Sirene.html", "https://2danicritic.github.io/ReviewHtml/review_Devilman_-_The_Birth,_Demon_Bird_Sirene.html")</f>
        <v>https://2danicritic.github.io/ReviewHtml/review_Devilman_-_The_Birth,_Demon_Bird_Sirene.html</v>
      </c>
    </row>
    <row r="60" spans="2:19" x14ac:dyDescent="0.35">
      <c r="B60" s="11">
        <v>57</v>
      </c>
      <c r="C60" t="s">
        <v>291</v>
      </c>
      <c r="D60" s="12">
        <v>2013</v>
      </c>
      <c r="E60" t="s">
        <v>82</v>
      </c>
      <c r="F60" t="s">
        <v>105</v>
      </c>
      <c r="G60" t="s">
        <v>106</v>
      </c>
      <c r="H60" t="s">
        <v>292</v>
      </c>
      <c r="I60" s="11">
        <v>2.29</v>
      </c>
      <c r="J60" s="11">
        <v>2.5</v>
      </c>
      <c r="K60" s="11">
        <v>2.5</v>
      </c>
      <c r="L60" s="11">
        <v>2.5</v>
      </c>
      <c r="M60" s="11">
        <v>2.5</v>
      </c>
      <c r="N60" s="11">
        <v>2.5</v>
      </c>
      <c r="O60" s="11">
        <v>2.5</v>
      </c>
      <c r="P60" s="11">
        <v>1</v>
      </c>
      <c r="Q60" t="s">
        <v>293</v>
      </c>
      <c r="R60" s="12">
        <v>300</v>
      </c>
      <c r="S60" t="str">
        <f xml:space="preserve"> HYPERLINK("ReviewHtml/review_Dog_and_Scissors.html", "https://2danicritic.github.io/ReviewHtml/review_Dog_and_Scissors.html")</f>
        <v>https://2danicritic.github.io/ReviewHtml/review_Dog_and_Scissors.html</v>
      </c>
    </row>
    <row r="61" spans="2:19" x14ac:dyDescent="0.35">
      <c r="B61" s="11">
        <v>58</v>
      </c>
      <c r="C61" t="s">
        <v>294</v>
      </c>
      <c r="D61" s="12">
        <v>2016</v>
      </c>
      <c r="E61" t="s">
        <v>82</v>
      </c>
      <c r="F61" t="s">
        <v>295</v>
      </c>
      <c r="G61" t="s">
        <v>106</v>
      </c>
      <c r="H61" t="s">
        <v>296</v>
      </c>
      <c r="I61" s="11">
        <v>3.71</v>
      </c>
      <c r="J61" s="11">
        <v>3</v>
      </c>
      <c r="K61" s="11">
        <v>4</v>
      </c>
      <c r="L61" s="11">
        <v>3.5</v>
      </c>
      <c r="M61" s="11">
        <v>4</v>
      </c>
      <c r="N61" s="11">
        <v>3</v>
      </c>
      <c r="O61" s="11">
        <v>4.5</v>
      </c>
      <c r="P61" s="11">
        <v>4</v>
      </c>
      <c r="Q61" t="s">
        <v>297</v>
      </c>
      <c r="R61" s="12">
        <v>300</v>
      </c>
      <c r="S61" t="str">
        <f xml:space="preserve"> HYPERLINK("ReviewHtml/review_Drifters.html", "https://2danicritic.github.io/ReviewHtml/review_Drifters.html")</f>
        <v>https://2danicritic.github.io/ReviewHtml/review_Drifters.html</v>
      </c>
    </row>
    <row r="62" spans="2:19" x14ac:dyDescent="0.35">
      <c r="B62" s="11">
        <v>59</v>
      </c>
      <c r="C62" t="s">
        <v>298</v>
      </c>
      <c r="D62" s="12">
        <v>2012</v>
      </c>
      <c r="E62" t="s">
        <v>82</v>
      </c>
      <c r="F62" t="s">
        <v>299</v>
      </c>
      <c r="G62" t="s">
        <v>106</v>
      </c>
      <c r="H62" t="s">
        <v>300</v>
      </c>
      <c r="I62" s="11">
        <v>3.57</v>
      </c>
      <c r="J62" s="11">
        <v>3</v>
      </c>
      <c r="K62" s="11">
        <v>3.5</v>
      </c>
      <c r="L62" s="11">
        <v>4</v>
      </c>
      <c r="M62" s="11">
        <v>3</v>
      </c>
      <c r="N62" s="11">
        <v>3.5</v>
      </c>
      <c r="O62" s="11">
        <v>4</v>
      </c>
      <c r="P62" s="11">
        <v>4</v>
      </c>
      <c r="Q62" t="s">
        <v>301</v>
      </c>
      <c r="R62" s="12">
        <v>325</v>
      </c>
      <c r="S62" t="str">
        <f xml:space="preserve"> HYPERLINK("ReviewHtml/review_Dusk_Maiden_of_Amnesia.html", "https://2danicritic.github.io/ReviewHtml/review_Dusk_Maiden_of_Amnesia.html")</f>
        <v>https://2danicritic.github.io/ReviewHtml/review_Dusk_Maiden_of_Amnesia.html</v>
      </c>
    </row>
    <row r="63" spans="2:19" x14ac:dyDescent="0.35">
      <c r="B63" s="11">
        <v>60</v>
      </c>
      <c r="C63" t="s">
        <v>302</v>
      </c>
      <c r="D63" s="12">
        <v>2009</v>
      </c>
      <c r="E63" t="s">
        <v>82</v>
      </c>
      <c r="F63" t="s">
        <v>199</v>
      </c>
      <c r="G63" t="s">
        <v>106</v>
      </c>
      <c r="H63" t="s">
        <v>303</v>
      </c>
      <c r="I63" s="11">
        <v>4.21</v>
      </c>
      <c r="J63" s="11">
        <v>3.5</v>
      </c>
      <c r="K63" s="11">
        <v>4</v>
      </c>
      <c r="L63" s="11">
        <v>4.5</v>
      </c>
      <c r="M63" s="11">
        <v>3.5</v>
      </c>
      <c r="N63" s="11">
        <v>4.5</v>
      </c>
      <c r="O63" s="11">
        <v>4.5</v>
      </c>
      <c r="P63" s="11">
        <v>5</v>
      </c>
      <c r="Q63" t="s">
        <v>304</v>
      </c>
      <c r="R63" s="12">
        <v>275</v>
      </c>
      <c r="S63" t="str">
        <f xml:space="preserve"> HYPERLINK("ReviewHtml/review_Eden_of_the_East.html", "https://2danicritic.github.io/ReviewHtml/review_Eden_of_the_East.html")</f>
        <v>https://2danicritic.github.io/ReviewHtml/review_Eden_of_the_East.html</v>
      </c>
    </row>
    <row r="64" spans="2:19" x14ac:dyDescent="0.35">
      <c r="B64" s="11">
        <v>61</v>
      </c>
      <c r="C64" t="s">
        <v>305</v>
      </c>
      <c r="D64" s="12">
        <v>2009</v>
      </c>
      <c r="E64" t="s">
        <v>82</v>
      </c>
      <c r="F64" t="s">
        <v>199</v>
      </c>
      <c r="G64" t="s">
        <v>83</v>
      </c>
      <c r="H64" t="s">
        <v>303</v>
      </c>
      <c r="I64" s="11">
        <v>3.29</v>
      </c>
      <c r="J64" s="11">
        <v>3.5</v>
      </c>
      <c r="K64" s="11">
        <v>3.5</v>
      </c>
      <c r="L64" s="11">
        <v>4</v>
      </c>
      <c r="M64" s="11">
        <v>3.5</v>
      </c>
      <c r="N64" s="11">
        <v>2.5</v>
      </c>
      <c r="O64" s="11">
        <v>3</v>
      </c>
      <c r="P64" s="11">
        <v>3</v>
      </c>
      <c r="Q64" t="s">
        <v>304</v>
      </c>
      <c r="R64" s="12">
        <v>180</v>
      </c>
      <c r="S64" t="str">
        <f xml:space="preserve"> HYPERLINK("ReviewHtml/review_Eden_of_the_East_-_The_King_of_Eden,_Paradise_Lost.html", "https://2danicritic.github.io/ReviewHtml/review_Eden_of_the_East_-_The_King_of_Eden,_Paradise_Lost.html")</f>
        <v>https://2danicritic.github.io/ReviewHtml/review_Eden_of_the_East_-_The_King_of_Eden,_Paradise_Lost.html</v>
      </c>
    </row>
    <row r="65" spans="2:19" x14ac:dyDescent="0.35">
      <c r="B65" s="11">
        <v>62</v>
      </c>
      <c r="C65" t="s">
        <v>306</v>
      </c>
      <c r="D65" s="12">
        <v>2012</v>
      </c>
      <c r="E65" t="s">
        <v>87</v>
      </c>
      <c r="F65" t="s">
        <v>307</v>
      </c>
      <c r="G65" t="s">
        <v>83</v>
      </c>
      <c r="H65" t="s">
        <v>308</v>
      </c>
      <c r="I65" s="11">
        <v>3.93</v>
      </c>
      <c r="J65" s="11">
        <v>4</v>
      </c>
      <c r="K65" s="11">
        <v>4</v>
      </c>
      <c r="L65" s="11">
        <v>4</v>
      </c>
      <c r="M65" s="11">
        <v>3.5</v>
      </c>
      <c r="N65" s="11">
        <v>4</v>
      </c>
      <c r="O65" s="11">
        <v>4</v>
      </c>
      <c r="P65" s="11">
        <v>4</v>
      </c>
      <c r="Q65" t="s">
        <v>309</v>
      </c>
      <c r="R65" s="12">
        <v>79</v>
      </c>
      <c r="S65" t="str">
        <f xml:space="preserve"> HYPERLINK("ReviewHtml/review_Ernest_and_Celestine.html", "https://2danicritic.github.io/ReviewHtml/review_Ernest_and_Celestine.html")</f>
        <v>https://2danicritic.github.io/ReviewHtml/review_Ernest_and_Celestine.html</v>
      </c>
    </row>
    <row r="66" spans="2:19" x14ac:dyDescent="0.35">
      <c r="B66" s="11">
        <v>63</v>
      </c>
      <c r="C66" t="s">
        <v>310</v>
      </c>
      <c r="D66" s="12">
        <v>2016</v>
      </c>
      <c r="E66" t="s">
        <v>92</v>
      </c>
      <c r="F66" t="s">
        <v>311</v>
      </c>
      <c r="G66" t="s">
        <v>83</v>
      </c>
      <c r="H66" t="s">
        <v>312</v>
      </c>
      <c r="I66" s="11">
        <v>3.43</v>
      </c>
      <c r="J66" s="11">
        <v>4</v>
      </c>
      <c r="K66" s="11">
        <v>4</v>
      </c>
      <c r="L66" s="11">
        <v>3.5</v>
      </c>
      <c r="M66" s="11">
        <v>3.5</v>
      </c>
      <c r="N66" s="11">
        <v>2</v>
      </c>
      <c r="O66" s="11">
        <v>3</v>
      </c>
      <c r="P66" s="11">
        <v>4</v>
      </c>
      <c r="Q66" t="s">
        <v>313</v>
      </c>
      <c r="R66" s="12">
        <v>86</v>
      </c>
      <c r="S66" t="str">
        <f xml:space="preserve"> HYPERLINK("ReviewHtml/review_Ethel_&amp;_Ernest_.html", "https://2danicritic.github.io/ReviewHtml/review_Ethel_&amp;_Ernest_.html")</f>
        <v>https://2danicritic.github.io/ReviewHtml/review_Ethel_&amp;_Ernest_.html</v>
      </c>
    </row>
    <row r="67" spans="2:19" x14ac:dyDescent="0.35">
      <c r="B67" s="11">
        <v>64</v>
      </c>
      <c r="C67" t="s">
        <v>314</v>
      </c>
      <c r="D67" s="12">
        <v>2017</v>
      </c>
      <c r="E67" t="s">
        <v>82</v>
      </c>
      <c r="F67" t="s">
        <v>172</v>
      </c>
      <c r="G67" t="s">
        <v>83</v>
      </c>
      <c r="H67" t="s">
        <v>315</v>
      </c>
      <c r="I67" s="11">
        <v>2.71</v>
      </c>
      <c r="J67" s="11">
        <v>2.5</v>
      </c>
      <c r="K67" s="11">
        <v>2.5</v>
      </c>
      <c r="L67" s="11">
        <v>3</v>
      </c>
      <c r="M67" s="11">
        <v>2.5</v>
      </c>
      <c r="N67" s="11">
        <v>2</v>
      </c>
      <c r="O67" s="11">
        <v>3.5</v>
      </c>
      <c r="P67" s="11">
        <v>3</v>
      </c>
      <c r="Q67" t="s">
        <v>316</v>
      </c>
      <c r="R67" s="12">
        <v>85</v>
      </c>
      <c r="S67" t="str">
        <f xml:space="preserve"> HYPERLINK("ReviewHtml/review_Fairy_Tail_-_Dragon_Cry.html", "https://2danicritic.github.io/ReviewHtml/review_Fairy_Tail_-_Dragon_Cry.html")</f>
        <v>https://2danicritic.github.io/ReviewHtml/review_Fairy_Tail_-_Dragon_Cry.html</v>
      </c>
    </row>
    <row r="68" spans="2:19" x14ac:dyDescent="0.35">
      <c r="B68" s="11">
        <v>65</v>
      </c>
      <c r="C68" t="s">
        <v>317</v>
      </c>
      <c r="D68" s="12">
        <v>2006</v>
      </c>
      <c r="E68" t="s">
        <v>82</v>
      </c>
      <c r="F68" t="s">
        <v>318</v>
      </c>
      <c r="G68" t="s">
        <v>106</v>
      </c>
      <c r="H68" t="s">
        <v>319</v>
      </c>
      <c r="I68" s="11">
        <v>2.64</v>
      </c>
      <c r="J68" s="11">
        <v>3</v>
      </c>
      <c r="K68" s="11">
        <v>3</v>
      </c>
      <c r="L68" s="11">
        <v>3</v>
      </c>
      <c r="M68" s="11">
        <v>3</v>
      </c>
      <c r="N68" s="11">
        <v>2</v>
      </c>
      <c r="O68" s="11">
        <v>2.5</v>
      </c>
      <c r="P68" s="11">
        <v>2</v>
      </c>
      <c r="Q68" t="s">
        <v>320</v>
      </c>
      <c r="R68" s="12">
        <v>600</v>
      </c>
      <c r="S68" t="str">
        <f xml:space="preserve"> HYPERLINK("ReviewHtml/review_Fate_-_Stay_Night.html", "https://2danicritic.github.io/ReviewHtml/review_Fate_-_Stay_Night.html")</f>
        <v>https://2danicritic.github.io/ReviewHtml/review_Fate_-_Stay_Night.html</v>
      </c>
    </row>
    <row r="69" spans="2:19" x14ac:dyDescent="0.35">
      <c r="B69" s="11">
        <v>66</v>
      </c>
      <c r="C69" t="s">
        <v>321</v>
      </c>
      <c r="D69" s="12">
        <v>2011</v>
      </c>
      <c r="E69" t="s">
        <v>82</v>
      </c>
      <c r="F69" t="s">
        <v>322</v>
      </c>
      <c r="G69" t="s">
        <v>106</v>
      </c>
      <c r="H69" t="s">
        <v>323</v>
      </c>
      <c r="I69" s="11">
        <v>4.93</v>
      </c>
      <c r="J69" s="11">
        <v>5</v>
      </c>
      <c r="K69" s="11">
        <v>5</v>
      </c>
      <c r="L69" s="11">
        <v>5</v>
      </c>
      <c r="M69" s="11">
        <v>4.5</v>
      </c>
      <c r="N69" s="11">
        <v>5</v>
      </c>
      <c r="O69" s="11">
        <v>5</v>
      </c>
      <c r="P69" s="11">
        <v>5</v>
      </c>
      <c r="Q69" t="s">
        <v>324</v>
      </c>
      <c r="R69" s="12">
        <v>620</v>
      </c>
      <c r="S69" t="str">
        <f xml:space="preserve"> HYPERLINK("ReviewHtml/review_Fate_-_Zero.html", "https://2danicritic.github.io/ReviewHtml/review_Fate_-_Zero.html")</f>
        <v>https://2danicritic.github.io/ReviewHtml/review_Fate_-_Zero.html</v>
      </c>
    </row>
    <row r="70" spans="2:19" x14ac:dyDescent="0.35">
      <c r="B70" s="11">
        <v>67</v>
      </c>
      <c r="C70" t="s">
        <v>325</v>
      </c>
      <c r="D70" s="12">
        <v>2017</v>
      </c>
      <c r="E70" t="s">
        <v>82</v>
      </c>
      <c r="F70" t="s">
        <v>142</v>
      </c>
      <c r="G70" t="s">
        <v>83</v>
      </c>
      <c r="H70" t="s">
        <v>326</v>
      </c>
      <c r="I70" s="11">
        <v>2.5</v>
      </c>
      <c r="J70" s="11">
        <v>3</v>
      </c>
      <c r="K70" s="11">
        <v>3</v>
      </c>
      <c r="L70" s="11">
        <v>3.5</v>
      </c>
      <c r="M70" s="11">
        <v>2.5</v>
      </c>
      <c r="N70" s="11">
        <v>1.5</v>
      </c>
      <c r="O70" s="11">
        <v>2.5</v>
      </c>
      <c r="P70" s="11">
        <v>1.5</v>
      </c>
      <c r="Q70" t="s">
        <v>327</v>
      </c>
      <c r="R70" s="12">
        <v>90</v>
      </c>
      <c r="S70" t="str">
        <f xml:space="preserve"> HYPERLINK("ReviewHtml/review_Fireworks.html", "https://2danicritic.github.io/ReviewHtml/review_Fireworks.html")</f>
        <v>https://2danicritic.github.io/ReviewHtml/review_Fireworks.html</v>
      </c>
    </row>
    <row r="71" spans="2:19" x14ac:dyDescent="0.35">
      <c r="B71" s="11">
        <v>68</v>
      </c>
      <c r="C71" t="s">
        <v>328</v>
      </c>
      <c r="D71" s="12">
        <v>2000</v>
      </c>
      <c r="E71" t="s">
        <v>82</v>
      </c>
      <c r="F71" t="s">
        <v>329</v>
      </c>
      <c r="G71" t="s">
        <v>178</v>
      </c>
      <c r="H71" t="s">
        <v>330</v>
      </c>
      <c r="I71" s="11">
        <v>4.57</v>
      </c>
      <c r="J71" s="11">
        <v>4</v>
      </c>
      <c r="K71" s="11">
        <v>4</v>
      </c>
      <c r="L71" s="11">
        <v>5</v>
      </c>
      <c r="M71" s="11">
        <v>4</v>
      </c>
      <c r="N71" s="11">
        <v>5</v>
      </c>
      <c r="O71" s="11">
        <v>5</v>
      </c>
      <c r="P71" s="11">
        <v>5</v>
      </c>
      <c r="Q71" t="s">
        <v>331</v>
      </c>
      <c r="R71" s="12">
        <v>150</v>
      </c>
      <c r="S71" t="str">
        <f xml:space="preserve"> HYPERLINK("ReviewHtml/review_FLCL.html", "https://2danicritic.github.io/ReviewHtml/review_FLCL.html")</f>
        <v>https://2danicritic.github.io/ReviewHtml/review_FLCL.html</v>
      </c>
    </row>
    <row r="72" spans="2:19" x14ac:dyDescent="0.35">
      <c r="B72" s="11">
        <v>69</v>
      </c>
      <c r="C72" t="s">
        <v>332</v>
      </c>
      <c r="D72" s="12">
        <v>2016</v>
      </c>
      <c r="E72" t="s">
        <v>82</v>
      </c>
      <c r="F72" t="s">
        <v>333</v>
      </c>
      <c r="G72" t="s">
        <v>106</v>
      </c>
      <c r="H72" t="s">
        <v>334</v>
      </c>
      <c r="I72" s="11">
        <v>3.71</v>
      </c>
      <c r="J72" s="11">
        <v>4</v>
      </c>
      <c r="K72" s="11">
        <v>4</v>
      </c>
      <c r="L72" s="11">
        <v>3.5</v>
      </c>
      <c r="M72" s="11">
        <v>3</v>
      </c>
      <c r="N72" s="11">
        <v>3.5</v>
      </c>
      <c r="O72" s="11">
        <v>4</v>
      </c>
      <c r="P72" s="11">
        <v>4</v>
      </c>
      <c r="Q72" t="s">
        <v>335</v>
      </c>
      <c r="R72" s="12">
        <v>325</v>
      </c>
      <c r="S72" t="str">
        <f xml:space="preserve"> HYPERLINK("ReviewHtml/review_Flip_Flappers.html", "https://2danicritic.github.io/ReviewHtml/review_Flip_Flappers.html")</f>
        <v>https://2danicritic.github.io/ReviewHtml/review_Flip_Flappers.html</v>
      </c>
    </row>
    <row r="73" spans="2:19" x14ac:dyDescent="0.35">
      <c r="B73" s="11">
        <v>70</v>
      </c>
      <c r="C73" t="s">
        <v>336</v>
      </c>
      <c r="D73" s="12">
        <v>2011</v>
      </c>
      <c r="E73" t="s">
        <v>82</v>
      </c>
      <c r="F73" t="s">
        <v>220</v>
      </c>
      <c r="G73" t="s">
        <v>83</v>
      </c>
      <c r="H73" t="s">
        <v>337</v>
      </c>
      <c r="I73" s="11">
        <v>3.43</v>
      </c>
      <c r="J73" s="11">
        <v>3</v>
      </c>
      <c r="K73" s="11">
        <v>3.5</v>
      </c>
      <c r="L73" s="11">
        <v>3.5</v>
      </c>
      <c r="M73" s="11">
        <v>3.5</v>
      </c>
      <c r="N73" s="11">
        <v>3.5</v>
      </c>
      <c r="O73" s="11">
        <v>3</v>
      </c>
      <c r="P73" s="11">
        <v>4</v>
      </c>
      <c r="Q73" t="s">
        <v>338</v>
      </c>
      <c r="R73" s="12">
        <v>92</v>
      </c>
      <c r="S73" t="str">
        <f xml:space="preserve"> HYPERLINK("ReviewHtml/review_From_Up_On_Poppy_Hill.html", "https://2danicritic.github.io/ReviewHtml/review_From_Up_On_Poppy_Hill.html")</f>
        <v>https://2danicritic.github.io/ReviewHtml/review_From_Up_On_Poppy_Hill.html</v>
      </c>
    </row>
    <row r="74" spans="2:19" x14ac:dyDescent="0.35">
      <c r="B74" s="11">
        <v>71</v>
      </c>
      <c r="C74" t="s">
        <v>339</v>
      </c>
      <c r="D74" s="12">
        <v>2015</v>
      </c>
      <c r="E74" t="s">
        <v>82</v>
      </c>
      <c r="F74" t="s">
        <v>274</v>
      </c>
      <c r="G74" t="s">
        <v>106</v>
      </c>
      <c r="H74" t="s">
        <v>340</v>
      </c>
      <c r="I74" s="11">
        <v>3.5</v>
      </c>
      <c r="J74" s="11">
        <v>3</v>
      </c>
      <c r="K74" s="11">
        <v>3.5</v>
      </c>
      <c r="L74" s="11">
        <v>4</v>
      </c>
      <c r="M74" s="11">
        <v>3.5</v>
      </c>
      <c r="N74" s="11">
        <v>3</v>
      </c>
      <c r="O74" s="11">
        <v>3.5</v>
      </c>
      <c r="P74" s="11">
        <v>4</v>
      </c>
      <c r="Q74" t="s">
        <v>341</v>
      </c>
      <c r="R74" s="12">
        <v>300</v>
      </c>
      <c r="S74" t="str">
        <f xml:space="preserve"> HYPERLINK("ReviewHtml/review_Gangsta.html", "https://2danicritic.github.io/ReviewHtml/review_Gangsta.html")</f>
        <v>https://2danicritic.github.io/ReviewHtml/review_Gangsta.html</v>
      </c>
    </row>
    <row r="75" spans="2:19" x14ac:dyDescent="0.35">
      <c r="B75" s="11">
        <v>72</v>
      </c>
      <c r="C75" t="s">
        <v>342</v>
      </c>
      <c r="D75" s="12">
        <v>2004</v>
      </c>
      <c r="E75" t="s">
        <v>82</v>
      </c>
      <c r="F75" t="s">
        <v>105</v>
      </c>
      <c r="G75" t="s">
        <v>106</v>
      </c>
      <c r="H75" t="s">
        <v>343</v>
      </c>
      <c r="I75" s="11">
        <v>4.29</v>
      </c>
      <c r="J75" s="11">
        <v>3</v>
      </c>
      <c r="K75" s="11">
        <v>4.5</v>
      </c>
      <c r="L75" s="11">
        <v>5</v>
      </c>
      <c r="M75" s="11">
        <v>4</v>
      </c>
      <c r="N75" s="11">
        <v>4.5</v>
      </c>
      <c r="O75" s="11">
        <v>4</v>
      </c>
      <c r="P75" s="11">
        <v>5</v>
      </c>
      <c r="Q75" t="s">
        <v>344</v>
      </c>
      <c r="R75" s="12">
        <v>600</v>
      </c>
      <c r="S75" t="str">
        <f xml:space="preserve"> HYPERLINK("ReviewHtml/review_Gankutsuou_-_The_Count_of_Monte_Cristo.html", "https://2danicritic.github.io/ReviewHtml/review_Gankutsuou_-_The_Count_of_Monte_Cristo.html")</f>
        <v>https://2danicritic.github.io/ReviewHtml/review_Gankutsuou_-_The_Count_of_Monte_Cristo.html</v>
      </c>
    </row>
    <row r="76" spans="2:19" x14ac:dyDescent="0.35">
      <c r="B76" s="11">
        <v>73</v>
      </c>
      <c r="C76" t="s">
        <v>345</v>
      </c>
      <c r="D76" s="12">
        <v>2004</v>
      </c>
      <c r="E76" t="s">
        <v>82</v>
      </c>
      <c r="F76" t="s">
        <v>105</v>
      </c>
      <c r="G76" t="s">
        <v>106</v>
      </c>
      <c r="H76" t="s">
        <v>346</v>
      </c>
      <c r="I76" s="11">
        <v>3.29</v>
      </c>
      <c r="J76" s="11">
        <v>2.5</v>
      </c>
      <c r="K76" s="11">
        <v>2.5</v>
      </c>
      <c r="L76" s="11">
        <v>3</v>
      </c>
      <c r="M76" s="11">
        <v>2.5</v>
      </c>
      <c r="N76" s="11">
        <v>4</v>
      </c>
      <c r="O76" s="11">
        <v>4.5</v>
      </c>
      <c r="P76" s="11">
        <v>4</v>
      </c>
      <c r="Q76" t="s">
        <v>347</v>
      </c>
      <c r="R76" s="12">
        <v>650</v>
      </c>
      <c r="S76" t="str">
        <f xml:space="preserve"> HYPERLINK("ReviewHtml/review_Gantz.html", "https://2danicritic.github.io/ReviewHtml/review_Gantz.html")</f>
        <v>https://2danicritic.github.io/ReviewHtml/review_Gantz.html</v>
      </c>
    </row>
    <row r="77" spans="2:19" x14ac:dyDescent="0.35">
      <c r="B77" s="11">
        <v>74</v>
      </c>
      <c r="C77" t="s">
        <v>348</v>
      </c>
      <c r="D77" s="12">
        <v>2013</v>
      </c>
      <c r="E77" t="s">
        <v>82</v>
      </c>
      <c r="F77" t="s">
        <v>199</v>
      </c>
      <c r="G77" t="s">
        <v>106</v>
      </c>
      <c r="H77" t="s">
        <v>349</v>
      </c>
      <c r="I77" s="11">
        <v>3.14</v>
      </c>
      <c r="J77" s="11">
        <v>3.5</v>
      </c>
      <c r="K77" s="11">
        <v>3.5</v>
      </c>
      <c r="L77" s="11">
        <v>2.5</v>
      </c>
      <c r="M77" s="11">
        <v>3</v>
      </c>
      <c r="N77" s="11">
        <v>3.5</v>
      </c>
      <c r="O77" s="11">
        <v>3</v>
      </c>
      <c r="P77" s="11">
        <v>3</v>
      </c>
      <c r="Q77" t="s">
        <v>350</v>
      </c>
      <c r="R77" s="12">
        <v>365</v>
      </c>
      <c r="S77" t="str">
        <f xml:space="preserve"> HYPERLINK("ReviewHtml/review_Gargantia_on_the_Verdurous_Planet.html", "https://2danicritic.github.io/ReviewHtml/review_Gargantia_on_the_Verdurous_Planet.html")</f>
        <v>https://2danicritic.github.io/ReviewHtml/review_Gargantia_on_the_Verdurous_Planet.html</v>
      </c>
    </row>
    <row r="78" spans="2:19" x14ac:dyDescent="0.35">
      <c r="B78" s="11">
        <v>75</v>
      </c>
      <c r="C78" t="s">
        <v>351</v>
      </c>
      <c r="D78" s="12">
        <v>2016</v>
      </c>
      <c r="E78" t="s">
        <v>82</v>
      </c>
      <c r="F78" t="s">
        <v>352</v>
      </c>
      <c r="G78" t="s">
        <v>83</v>
      </c>
      <c r="H78" t="s">
        <v>340</v>
      </c>
      <c r="I78" s="11">
        <v>3.57</v>
      </c>
      <c r="J78" s="11">
        <v>3.5</v>
      </c>
      <c r="K78" s="11">
        <v>4</v>
      </c>
      <c r="L78" s="11">
        <v>3.5</v>
      </c>
      <c r="M78" s="11">
        <v>3</v>
      </c>
      <c r="N78" s="11">
        <v>4</v>
      </c>
      <c r="O78" s="11">
        <v>3</v>
      </c>
      <c r="P78" s="11">
        <v>4</v>
      </c>
      <c r="Q78" t="s">
        <v>353</v>
      </c>
      <c r="R78" s="12">
        <v>115</v>
      </c>
      <c r="S78" t="str">
        <f xml:space="preserve"> HYPERLINK("ReviewHtml/review_Genocidal_Organ.html", "https://2danicritic.github.io/ReviewHtml/review_Genocidal_Organ.html")</f>
        <v>https://2danicritic.github.io/ReviewHtml/review_Genocidal_Organ.html</v>
      </c>
    </row>
    <row r="79" spans="2:19" x14ac:dyDescent="0.35">
      <c r="B79" s="11">
        <v>76</v>
      </c>
      <c r="C79" t="s">
        <v>354</v>
      </c>
      <c r="D79" s="12">
        <v>1995</v>
      </c>
      <c r="E79" t="s">
        <v>82</v>
      </c>
      <c r="F79" t="s">
        <v>199</v>
      </c>
      <c r="G79" t="s">
        <v>83</v>
      </c>
      <c r="H79" t="s">
        <v>355</v>
      </c>
      <c r="I79" s="11">
        <v>3.71</v>
      </c>
      <c r="J79" s="11">
        <v>3.5</v>
      </c>
      <c r="K79" s="11">
        <v>4</v>
      </c>
      <c r="L79" s="11">
        <v>4.5</v>
      </c>
      <c r="M79" s="11">
        <v>2</v>
      </c>
      <c r="N79" s="11">
        <v>4.5</v>
      </c>
      <c r="O79" s="11">
        <v>3</v>
      </c>
      <c r="P79" s="11">
        <v>4.5</v>
      </c>
      <c r="Q79" t="s">
        <v>356</v>
      </c>
      <c r="R79" s="12">
        <v>82</v>
      </c>
      <c r="S79" t="str">
        <f xml:space="preserve"> HYPERLINK("ReviewHtml/review_Ghost_in_the_Shell.html", "https://2danicritic.github.io/ReviewHtml/review_Ghost_in_the_Shell.html")</f>
        <v>https://2danicritic.github.io/ReviewHtml/review_Ghost_in_the_Shell.html</v>
      </c>
    </row>
    <row r="80" spans="2:19" x14ac:dyDescent="0.35">
      <c r="B80" s="11">
        <v>77</v>
      </c>
      <c r="C80" t="s">
        <v>357</v>
      </c>
      <c r="D80" s="12">
        <v>2006</v>
      </c>
      <c r="E80" t="s">
        <v>82</v>
      </c>
      <c r="F80" t="s">
        <v>199</v>
      </c>
      <c r="G80" t="s">
        <v>83</v>
      </c>
      <c r="H80" t="s">
        <v>303</v>
      </c>
      <c r="I80" s="11">
        <v>3.64</v>
      </c>
      <c r="J80" s="11">
        <v>4</v>
      </c>
      <c r="K80" s="11">
        <v>3.5</v>
      </c>
      <c r="L80" s="11">
        <v>4.5</v>
      </c>
      <c r="M80" s="11">
        <v>4</v>
      </c>
      <c r="N80" s="11">
        <v>3.5</v>
      </c>
      <c r="O80" s="11">
        <v>3</v>
      </c>
      <c r="P80" s="11">
        <v>3</v>
      </c>
      <c r="Q80" t="s">
        <v>358</v>
      </c>
      <c r="R80" s="12">
        <v>105</v>
      </c>
      <c r="S80" t="str">
        <f xml:space="preserve"> HYPERLINK("ReviewHtml/review_Ghost_in_the_Shell_-_Solid_State_Society.html", "https://2danicritic.github.io/ReviewHtml/review_Ghost_in_the_Shell_-_Solid_State_Society.html")</f>
        <v>https://2danicritic.github.io/ReviewHtml/review_Ghost_in_the_Shell_-_Solid_State_Society.html</v>
      </c>
    </row>
    <row r="81" spans="2:19" x14ac:dyDescent="0.35">
      <c r="B81" s="11">
        <v>78</v>
      </c>
      <c r="C81" t="s">
        <v>359</v>
      </c>
      <c r="D81" s="12">
        <v>2002</v>
      </c>
      <c r="E81" t="s">
        <v>82</v>
      </c>
      <c r="F81" t="s">
        <v>199</v>
      </c>
      <c r="G81" t="s">
        <v>106</v>
      </c>
      <c r="H81" t="s">
        <v>303</v>
      </c>
      <c r="I81" s="11">
        <v>4.1399999999999997</v>
      </c>
      <c r="J81" s="11">
        <v>3.5</v>
      </c>
      <c r="K81" s="11">
        <v>3.5</v>
      </c>
      <c r="L81" s="11">
        <v>4.5</v>
      </c>
      <c r="M81" s="11">
        <v>4</v>
      </c>
      <c r="N81" s="11">
        <v>4.5</v>
      </c>
      <c r="O81" s="11">
        <v>4</v>
      </c>
      <c r="P81" s="11">
        <v>5</v>
      </c>
      <c r="Q81" t="s">
        <v>353</v>
      </c>
      <c r="R81" s="12">
        <v>1300</v>
      </c>
      <c r="S81" t="str">
        <f xml:space="preserve"> HYPERLINK("ReviewHtml/review_Ghost_in_the_Shell_-_Stand_Alone_Complex.html", "https://2danicritic.github.io/ReviewHtml/review_Ghost_in_the_Shell_-_Stand_Alone_Complex.html")</f>
        <v>https://2danicritic.github.io/ReviewHtml/review_Ghost_in_the_Shell_-_Stand_Alone_Complex.html</v>
      </c>
    </row>
    <row r="82" spans="2:19" x14ac:dyDescent="0.35">
      <c r="B82" s="11">
        <v>79</v>
      </c>
      <c r="C82" t="s">
        <v>360</v>
      </c>
      <c r="D82" s="12">
        <v>2004</v>
      </c>
      <c r="E82" t="s">
        <v>82</v>
      </c>
      <c r="F82" t="s">
        <v>199</v>
      </c>
      <c r="G82" t="s">
        <v>83</v>
      </c>
      <c r="H82" t="s">
        <v>355</v>
      </c>
      <c r="I82" s="11">
        <v>3.79</v>
      </c>
      <c r="J82" s="11">
        <v>4.5</v>
      </c>
      <c r="K82" s="11">
        <v>4</v>
      </c>
      <c r="L82" s="11">
        <v>4.5</v>
      </c>
      <c r="M82" s="11">
        <v>3.5</v>
      </c>
      <c r="N82" s="11">
        <v>3.5</v>
      </c>
      <c r="O82" s="11">
        <v>2.5</v>
      </c>
      <c r="P82" s="11">
        <v>4</v>
      </c>
      <c r="Q82" t="s">
        <v>197</v>
      </c>
      <c r="R82" s="12">
        <v>98</v>
      </c>
      <c r="S82" t="str">
        <f xml:space="preserve"> HYPERLINK("ReviewHtml/review_Ghost_in_the_Shell_2_-_Innocence.html", "https://2danicritic.github.io/ReviewHtml/review_Ghost_in_the_Shell_2_-_Innocence.html")</f>
        <v>https://2danicritic.github.io/ReviewHtml/review_Ghost_in_the_Shell_2_-_Innocence.html</v>
      </c>
    </row>
    <row r="83" spans="2:19" x14ac:dyDescent="0.35">
      <c r="B83" s="11">
        <v>80</v>
      </c>
      <c r="C83" t="s">
        <v>361</v>
      </c>
      <c r="D83" s="12">
        <v>2012</v>
      </c>
      <c r="E83" t="s">
        <v>82</v>
      </c>
      <c r="F83" t="s">
        <v>238</v>
      </c>
      <c r="G83" t="s">
        <v>106</v>
      </c>
      <c r="H83" t="s">
        <v>362</v>
      </c>
      <c r="I83" s="11">
        <v>2.14</v>
      </c>
      <c r="J83" s="11">
        <v>1.5</v>
      </c>
      <c r="K83" s="11">
        <v>2</v>
      </c>
      <c r="L83" s="11">
        <v>2</v>
      </c>
      <c r="M83" s="11">
        <v>4</v>
      </c>
      <c r="N83" s="11">
        <v>1.5</v>
      </c>
      <c r="O83" s="11">
        <v>3</v>
      </c>
      <c r="P83" s="11">
        <v>1</v>
      </c>
      <c r="Q83" t="s">
        <v>363</v>
      </c>
      <c r="R83" s="12">
        <v>325</v>
      </c>
      <c r="S83" t="str">
        <f xml:space="preserve"> HYPERLINK("ReviewHtml/review_Good_Luck_Girl!.html", "https://2danicritic.github.io/ReviewHtml/review_Good_Luck_Girl!.html")</f>
        <v>https://2danicritic.github.io/ReviewHtml/review_Good_Luck_Girl!.html</v>
      </c>
    </row>
    <row r="84" spans="2:19" x14ac:dyDescent="0.35">
      <c r="B84" s="11">
        <v>81</v>
      </c>
      <c r="C84" t="s">
        <v>364</v>
      </c>
      <c r="D84" s="12">
        <v>1988</v>
      </c>
      <c r="E84" t="s">
        <v>82</v>
      </c>
      <c r="F84" t="s">
        <v>220</v>
      </c>
      <c r="G84" t="s">
        <v>83</v>
      </c>
      <c r="H84" t="s">
        <v>365</v>
      </c>
      <c r="I84" s="11">
        <v>3.29</v>
      </c>
      <c r="J84" s="11">
        <v>3</v>
      </c>
      <c r="K84" s="11">
        <v>2.5</v>
      </c>
      <c r="L84" s="11">
        <v>4</v>
      </c>
      <c r="M84" s="11">
        <v>4</v>
      </c>
      <c r="N84" s="11">
        <v>4</v>
      </c>
      <c r="O84" s="11">
        <v>1.5</v>
      </c>
      <c r="P84" s="11">
        <v>4</v>
      </c>
      <c r="Q84" t="s">
        <v>366</v>
      </c>
      <c r="R84" s="12">
        <v>89</v>
      </c>
      <c r="S84" t="str">
        <f xml:space="preserve"> HYPERLINK("ReviewHtml/review_Grave_of_the_Fireflies.html", "https://2danicritic.github.io/ReviewHtml/review_Grave_of_the_Fireflies.html")</f>
        <v>https://2danicritic.github.io/ReviewHtml/review_Grave_of_the_Fireflies.html</v>
      </c>
    </row>
    <row r="85" spans="2:19" x14ac:dyDescent="0.35">
      <c r="B85" s="11">
        <v>82</v>
      </c>
      <c r="C85" t="s">
        <v>367</v>
      </c>
      <c r="D85" s="12">
        <v>2016</v>
      </c>
      <c r="E85" t="s">
        <v>82</v>
      </c>
      <c r="F85" t="s">
        <v>172</v>
      </c>
      <c r="G85" t="s">
        <v>106</v>
      </c>
      <c r="H85" t="s">
        <v>368</v>
      </c>
      <c r="I85" s="11">
        <v>3.64</v>
      </c>
      <c r="J85" s="11">
        <v>3.5</v>
      </c>
      <c r="K85" s="11">
        <v>4.5</v>
      </c>
      <c r="L85" s="11">
        <v>3.5</v>
      </c>
      <c r="M85" s="11">
        <v>3.5</v>
      </c>
      <c r="N85" s="11">
        <v>3</v>
      </c>
      <c r="O85" s="11">
        <v>3.5</v>
      </c>
      <c r="P85" s="11">
        <v>4</v>
      </c>
      <c r="Q85" t="s">
        <v>369</v>
      </c>
      <c r="R85" s="12">
        <v>300</v>
      </c>
      <c r="S85" t="str">
        <f xml:space="preserve"> HYPERLINK("ReviewHtml/review_Grimgar_-_Ashes_and_Illusions.html", "https://2danicritic.github.io/ReviewHtml/review_Grimgar_-_Ashes_and_Illusions.html")</f>
        <v>https://2danicritic.github.io/ReviewHtml/review_Grimgar_-_Ashes_and_Illusions.html</v>
      </c>
    </row>
    <row r="86" spans="2:19" x14ac:dyDescent="0.35">
      <c r="B86" s="11">
        <v>83</v>
      </c>
      <c r="C86" t="s">
        <v>370</v>
      </c>
      <c r="D86" s="12">
        <v>2011</v>
      </c>
      <c r="E86" t="s">
        <v>82</v>
      </c>
      <c r="F86" t="s">
        <v>142</v>
      </c>
      <c r="G86" t="s">
        <v>106</v>
      </c>
      <c r="H86" t="s">
        <v>371</v>
      </c>
      <c r="I86" s="11">
        <v>3.07</v>
      </c>
      <c r="J86" s="11">
        <v>3.5</v>
      </c>
      <c r="K86" s="11">
        <v>3.5</v>
      </c>
      <c r="L86" s="11">
        <v>3</v>
      </c>
      <c r="M86" s="11">
        <v>3</v>
      </c>
      <c r="N86" s="11">
        <v>3</v>
      </c>
      <c r="O86" s="11">
        <v>3.5</v>
      </c>
      <c r="P86" s="11">
        <v>2</v>
      </c>
      <c r="Q86" t="s">
        <v>372</v>
      </c>
      <c r="R86" s="12">
        <v>300</v>
      </c>
      <c r="S86" t="str">
        <f xml:space="preserve"> HYPERLINK("ReviewHtml/review_Ground_Control_to_Psychoelectric_Girl.html", "https://2danicritic.github.io/ReviewHtml/review_Ground_Control_to_Psychoelectric_Girl.html")</f>
        <v>https://2danicritic.github.io/ReviewHtml/review_Ground_Control_to_Psychoelectric_Girl.html</v>
      </c>
    </row>
    <row r="87" spans="2:19" x14ac:dyDescent="0.35">
      <c r="B87" s="11">
        <v>84</v>
      </c>
      <c r="C87" t="s">
        <v>373</v>
      </c>
      <c r="D87" s="12">
        <v>2011</v>
      </c>
      <c r="E87" t="s">
        <v>82</v>
      </c>
      <c r="F87" t="s">
        <v>199</v>
      </c>
      <c r="G87" t="s">
        <v>106</v>
      </c>
      <c r="H87" t="s">
        <v>278</v>
      </c>
      <c r="I87" s="11">
        <v>3.21</v>
      </c>
      <c r="J87" s="11">
        <v>3.5</v>
      </c>
      <c r="K87" s="11">
        <v>3.5</v>
      </c>
      <c r="L87" s="11">
        <v>4</v>
      </c>
      <c r="M87" s="11">
        <v>3.5</v>
      </c>
      <c r="N87" s="11">
        <v>1.5</v>
      </c>
      <c r="O87" s="11">
        <v>2.5</v>
      </c>
      <c r="P87" s="11">
        <v>4</v>
      </c>
      <c r="Q87" t="s">
        <v>374</v>
      </c>
      <c r="R87" s="12">
        <v>550</v>
      </c>
      <c r="S87" t="str">
        <f xml:space="preserve"> HYPERLINK("ReviewHtml/review_Guilty_Crown.html", "https://2danicritic.github.io/ReviewHtml/review_Guilty_Crown.html")</f>
        <v>https://2danicritic.github.io/ReviewHtml/review_Guilty_Crown.html</v>
      </c>
    </row>
    <row r="88" spans="2:19" x14ac:dyDescent="0.35">
      <c r="B88" s="11">
        <v>85</v>
      </c>
      <c r="C88" t="s">
        <v>375</v>
      </c>
      <c r="D88" s="12">
        <v>2015</v>
      </c>
      <c r="E88" t="s">
        <v>82</v>
      </c>
      <c r="F88" t="s">
        <v>150</v>
      </c>
      <c r="G88" t="s">
        <v>83</v>
      </c>
      <c r="H88" t="s">
        <v>376</v>
      </c>
      <c r="I88" s="11">
        <v>4.1399999999999997</v>
      </c>
      <c r="J88" s="11">
        <v>4</v>
      </c>
      <c r="K88" s="11">
        <v>4.5</v>
      </c>
      <c r="L88" s="11">
        <v>4</v>
      </c>
      <c r="M88" s="11">
        <v>4</v>
      </c>
      <c r="N88" s="11">
        <v>4.5</v>
      </c>
      <c r="O88" s="11">
        <v>3.5</v>
      </c>
      <c r="P88" s="11">
        <v>4.5</v>
      </c>
      <c r="Q88" t="s">
        <v>377</v>
      </c>
      <c r="R88" s="12">
        <v>119</v>
      </c>
      <c r="S88" t="str">
        <f xml:space="preserve"> HYPERLINK("ReviewHtml/review_Harmony.html", "https://2danicritic.github.io/ReviewHtml/review_Harmony.html")</f>
        <v>https://2danicritic.github.io/ReviewHtml/review_Harmony.html</v>
      </c>
    </row>
    <row r="89" spans="2:19" x14ac:dyDescent="0.35">
      <c r="B89" s="11">
        <v>86</v>
      </c>
      <c r="C89" t="s">
        <v>378</v>
      </c>
      <c r="D89" s="12">
        <v>2017</v>
      </c>
      <c r="E89" t="s">
        <v>158</v>
      </c>
      <c r="F89" t="s">
        <v>379</v>
      </c>
      <c r="G89" t="s">
        <v>83</v>
      </c>
      <c r="H89" t="s">
        <v>380</v>
      </c>
      <c r="I89" s="11">
        <v>3.57</v>
      </c>
      <c r="J89" s="11">
        <v>1</v>
      </c>
      <c r="K89" s="11">
        <v>4</v>
      </c>
      <c r="L89" s="11">
        <v>4</v>
      </c>
      <c r="M89" s="11">
        <v>4</v>
      </c>
      <c r="N89" s="11">
        <v>4</v>
      </c>
      <c r="O89" s="11">
        <v>4</v>
      </c>
      <c r="P89" s="11">
        <v>4</v>
      </c>
      <c r="Q89" t="s">
        <v>381</v>
      </c>
      <c r="R89" s="12">
        <v>75</v>
      </c>
      <c r="S89" t="str">
        <f xml:space="preserve"> HYPERLINK("ReviewHtml/review_Have_a_Nice_Day.html", "https://2danicritic.github.io/ReviewHtml/review_Have_a_Nice_Day.html")</f>
        <v>https://2danicritic.github.io/ReviewHtml/review_Have_a_Nice_Day.html</v>
      </c>
    </row>
    <row r="90" spans="2:19" x14ac:dyDescent="0.35">
      <c r="B90" s="11">
        <v>87</v>
      </c>
      <c r="C90" t="s">
        <v>382</v>
      </c>
      <c r="D90" s="12">
        <v>2009</v>
      </c>
      <c r="E90" t="s">
        <v>82</v>
      </c>
      <c r="F90" t="s">
        <v>224</v>
      </c>
      <c r="G90" t="s">
        <v>106</v>
      </c>
      <c r="H90" t="s">
        <v>383</v>
      </c>
      <c r="I90" s="11">
        <v>2.86</v>
      </c>
      <c r="J90" s="11">
        <v>3</v>
      </c>
      <c r="K90" s="11">
        <v>3.5</v>
      </c>
      <c r="L90" s="11">
        <v>3</v>
      </c>
      <c r="M90" s="11">
        <v>2.5</v>
      </c>
      <c r="N90" s="11">
        <v>2.5</v>
      </c>
      <c r="O90" s="11">
        <v>2.5</v>
      </c>
      <c r="P90" s="11">
        <v>3</v>
      </c>
      <c r="Q90" t="s">
        <v>384</v>
      </c>
      <c r="R90" s="12">
        <v>650</v>
      </c>
      <c r="S90" t="str">
        <f xml:space="preserve"> HYPERLINK("ReviewHtml/review_Heaven's_Lost_Property.html", "https://2danicritic.github.io/ReviewHtml/review_Heaven's_Lost_Property.html")</f>
        <v>https://2danicritic.github.io/ReviewHtml/review_Heaven's_Lost_Property.html</v>
      </c>
    </row>
    <row r="91" spans="2:19" x14ac:dyDescent="0.35">
      <c r="B91" s="11">
        <v>88</v>
      </c>
      <c r="C91" t="s">
        <v>385</v>
      </c>
      <c r="D91" s="12">
        <v>2011</v>
      </c>
      <c r="E91" t="s">
        <v>82</v>
      </c>
      <c r="F91" t="s">
        <v>224</v>
      </c>
      <c r="G91" t="s">
        <v>83</v>
      </c>
      <c r="H91" t="s">
        <v>386</v>
      </c>
      <c r="I91" s="11">
        <v>2.21</v>
      </c>
      <c r="J91" s="11">
        <v>2.5</v>
      </c>
      <c r="K91" s="11">
        <v>3.5</v>
      </c>
      <c r="L91" s="11">
        <v>2.5</v>
      </c>
      <c r="M91" s="11">
        <v>2.5</v>
      </c>
      <c r="N91" s="11">
        <v>1.5</v>
      </c>
      <c r="O91" s="11">
        <v>2</v>
      </c>
      <c r="P91" s="11">
        <v>1</v>
      </c>
      <c r="Q91" t="s">
        <v>387</v>
      </c>
      <c r="R91" s="12">
        <v>97</v>
      </c>
      <c r="S91" t="str">
        <f xml:space="preserve"> HYPERLINK("ReviewHtml/review_Heaven's_Lost_Property_the_Movie_-_The_Angeloid_of_Clockwork.html", "https://2danicritic.github.io/ReviewHtml/review_Heaven's_Lost_Property_the_Movie_-_The_Angeloid_of_Clockwork.html")</f>
        <v>https://2danicritic.github.io/ReviewHtml/review_Heaven's_Lost_Property_the_Movie_-_The_Angeloid_of_Clockwork.html</v>
      </c>
    </row>
    <row r="92" spans="2:19" x14ac:dyDescent="0.35">
      <c r="B92" s="11">
        <v>89</v>
      </c>
      <c r="C92" t="s">
        <v>388</v>
      </c>
      <c r="D92" s="12">
        <v>2011</v>
      </c>
      <c r="E92" t="s">
        <v>82</v>
      </c>
      <c r="F92" t="s">
        <v>134</v>
      </c>
      <c r="G92" t="s">
        <v>106</v>
      </c>
      <c r="H92" t="s">
        <v>389</v>
      </c>
      <c r="I92" s="11">
        <v>2.93</v>
      </c>
      <c r="J92" s="11">
        <v>3</v>
      </c>
      <c r="K92" s="11">
        <v>3.5</v>
      </c>
      <c r="L92" s="11">
        <v>3</v>
      </c>
      <c r="M92" s="11">
        <v>3</v>
      </c>
      <c r="N92" s="11">
        <v>2.5</v>
      </c>
      <c r="O92" s="11">
        <v>3</v>
      </c>
      <c r="P92" s="11">
        <v>2.5</v>
      </c>
      <c r="Q92" t="s">
        <v>390</v>
      </c>
      <c r="R92" s="12">
        <v>325</v>
      </c>
      <c r="S92" t="str">
        <f xml:space="preserve"> HYPERLINK("ReviewHtml/review_Heaven's_Memo_Pad.html", "https://2danicritic.github.io/ReviewHtml/review_Heaven's_Memo_Pad.html")</f>
        <v>https://2danicritic.github.io/ReviewHtml/review_Heaven's_Memo_Pad.html</v>
      </c>
    </row>
    <row r="93" spans="2:19" x14ac:dyDescent="0.35">
      <c r="B93" s="11">
        <v>90</v>
      </c>
      <c r="C93" t="s">
        <v>391</v>
      </c>
      <c r="D93" s="12">
        <v>2006</v>
      </c>
      <c r="E93" t="s">
        <v>82</v>
      </c>
      <c r="F93" t="s">
        <v>392</v>
      </c>
      <c r="G93" t="s">
        <v>178</v>
      </c>
      <c r="H93" t="s">
        <v>393</v>
      </c>
      <c r="I93" s="11">
        <v>4.21</v>
      </c>
      <c r="J93" s="11">
        <v>3</v>
      </c>
      <c r="K93" s="11">
        <v>5</v>
      </c>
      <c r="L93" s="11">
        <v>3.5</v>
      </c>
      <c r="M93" s="11">
        <v>5</v>
      </c>
      <c r="N93" s="11">
        <v>3</v>
      </c>
      <c r="O93" s="11">
        <v>5</v>
      </c>
      <c r="P93" s="11">
        <v>5</v>
      </c>
      <c r="Q93" t="s">
        <v>394</v>
      </c>
      <c r="R93" s="12">
        <v>472</v>
      </c>
      <c r="S93" t="str">
        <f xml:space="preserve"> HYPERLINK("ReviewHtml/review_Hellsing_Ultimate.html", "https://2danicritic.github.io/ReviewHtml/review_Hellsing_Ultimate.html")</f>
        <v>https://2danicritic.github.io/ReviewHtml/review_Hellsing_Ultimate.html</v>
      </c>
    </row>
    <row r="94" spans="2:19" x14ac:dyDescent="0.35">
      <c r="B94" s="11">
        <v>91</v>
      </c>
      <c r="C94" t="s">
        <v>395</v>
      </c>
      <c r="D94" s="12">
        <v>2009</v>
      </c>
      <c r="E94" t="s">
        <v>82</v>
      </c>
      <c r="F94" t="s">
        <v>318</v>
      </c>
      <c r="G94" t="s">
        <v>195</v>
      </c>
      <c r="H94" t="s">
        <v>396</v>
      </c>
      <c r="I94" s="11">
        <v>1.79</v>
      </c>
      <c r="J94" s="11">
        <v>1.5</v>
      </c>
      <c r="K94" s="11">
        <v>2</v>
      </c>
      <c r="L94" s="11">
        <v>2</v>
      </c>
      <c r="M94" s="11">
        <v>3</v>
      </c>
      <c r="N94" s="11">
        <v>1</v>
      </c>
      <c r="O94" s="11">
        <v>2</v>
      </c>
      <c r="P94" s="11">
        <v>1</v>
      </c>
      <c r="Q94" t="s">
        <v>397</v>
      </c>
      <c r="R94" s="12">
        <v>520</v>
      </c>
      <c r="S94" t="str">
        <f xml:space="preserve"> HYPERLINK("ReviewHtml/review_Hetalia_-_Season_1_and_2.html", "https://2danicritic.github.io/ReviewHtml/review_Hetalia_-_Season_1_and_2.html")</f>
        <v>https://2danicritic.github.io/ReviewHtml/review_Hetalia_-_Season_1_and_2.html</v>
      </c>
    </row>
    <row r="95" spans="2:19" x14ac:dyDescent="0.35">
      <c r="B95" s="11">
        <v>92</v>
      </c>
      <c r="C95" t="s">
        <v>398</v>
      </c>
      <c r="D95" s="12">
        <v>2012</v>
      </c>
      <c r="E95" t="s">
        <v>82</v>
      </c>
      <c r="F95" t="s">
        <v>399</v>
      </c>
      <c r="G95" t="s">
        <v>106</v>
      </c>
      <c r="H95" t="s">
        <v>400</v>
      </c>
      <c r="I95" s="11">
        <v>3.43</v>
      </c>
      <c r="J95" s="11">
        <v>2.5</v>
      </c>
      <c r="K95" s="11">
        <v>3.5</v>
      </c>
      <c r="L95" s="11">
        <v>3.5</v>
      </c>
      <c r="M95" s="11">
        <v>3.5</v>
      </c>
      <c r="N95" s="11">
        <v>2.5</v>
      </c>
      <c r="O95" s="11">
        <v>4.5</v>
      </c>
      <c r="P95" s="11">
        <v>4</v>
      </c>
      <c r="Q95" t="s">
        <v>387</v>
      </c>
      <c r="R95" s="12">
        <v>900</v>
      </c>
      <c r="S95" t="str">
        <f xml:space="preserve"> HYPERLINK("ReviewHtml/review_Highschool_DxD.html", "https://2danicritic.github.io/ReviewHtml/review_Highschool_DxD.html")</f>
        <v>https://2danicritic.github.io/ReviewHtml/review_Highschool_DxD.html</v>
      </c>
    </row>
    <row r="96" spans="2:19" x14ac:dyDescent="0.35">
      <c r="B96" s="11">
        <v>93</v>
      </c>
      <c r="C96" t="s">
        <v>401</v>
      </c>
      <c r="D96" s="12">
        <v>2010</v>
      </c>
      <c r="E96" t="s">
        <v>82</v>
      </c>
      <c r="F96" t="s">
        <v>184</v>
      </c>
      <c r="G96" t="s">
        <v>106</v>
      </c>
      <c r="H96" t="s">
        <v>278</v>
      </c>
      <c r="I96" s="11">
        <v>4.07</v>
      </c>
      <c r="J96" s="11">
        <v>3.5</v>
      </c>
      <c r="K96" s="11">
        <v>4.5</v>
      </c>
      <c r="L96" s="11">
        <v>3.5</v>
      </c>
      <c r="M96" s="11">
        <v>4</v>
      </c>
      <c r="N96" s="11">
        <v>3</v>
      </c>
      <c r="O96" s="11">
        <v>5</v>
      </c>
      <c r="P96" s="11">
        <v>5</v>
      </c>
      <c r="Q96" t="s">
        <v>402</v>
      </c>
      <c r="R96" s="12">
        <v>300</v>
      </c>
      <c r="S96" t="str">
        <f xml:space="preserve"> HYPERLINK("ReviewHtml/review_Highschool_of_the_Dead.html", "https://2danicritic.github.io/ReviewHtml/review_Highschool_of_the_Dead.html")</f>
        <v>https://2danicritic.github.io/ReviewHtml/review_Highschool_of_the_Dead.html</v>
      </c>
    </row>
    <row r="97" spans="2:19" x14ac:dyDescent="0.35">
      <c r="B97" s="11">
        <v>94</v>
      </c>
      <c r="C97" t="s">
        <v>403</v>
      </c>
      <c r="D97" s="12">
        <v>2004</v>
      </c>
      <c r="E97" t="s">
        <v>82</v>
      </c>
      <c r="F97" t="s">
        <v>220</v>
      </c>
      <c r="G97" t="s">
        <v>83</v>
      </c>
      <c r="H97" t="s">
        <v>221</v>
      </c>
      <c r="I97" s="11">
        <v>4.1399999999999997</v>
      </c>
      <c r="J97" s="11">
        <v>4</v>
      </c>
      <c r="K97" s="11">
        <v>4.5</v>
      </c>
      <c r="L97" s="11">
        <v>3.5</v>
      </c>
      <c r="M97" s="11">
        <v>4</v>
      </c>
      <c r="N97" s="11">
        <v>4</v>
      </c>
      <c r="O97" s="11">
        <v>4</v>
      </c>
      <c r="P97" s="11">
        <v>5</v>
      </c>
      <c r="Q97" t="s">
        <v>404</v>
      </c>
      <c r="R97" s="12">
        <v>119</v>
      </c>
      <c r="S97" t="str">
        <f xml:space="preserve"> HYPERLINK("ReviewHtml/review_Howl's_Moving_Castle.html", "https://2danicritic.github.io/ReviewHtml/review_Howl's_Moving_Castle.html")</f>
        <v>https://2danicritic.github.io/ReviewHtml/review_Howl's_Moving_Castle.html</v>
      </c>
    </row>
    <row r="98" spans="2:19" x14ac:dyDescent="0.35">
      <c r="B98" s="11">
        <v>95</v>
      </c>
      <c r="C98" t="s">
        <v>405</v>
      </c>
      <c r="D98" s="12">
        <v>2017</v>
      </c>
      <c r="E98" t="s">
        <v>189</v>
      </c>
      <c r="F98" t="s">
        <v>406</v>
      </c>
      <c r="G98" t="s">
        <v>83</v>
      </c>
      <c r="H98" t="s">
        <v>407</v>
      </c>
      <c r="I98" s="11">
        <v>3.43</v>
      </c>
      <c r="J98" s="11">
        <v>3</v>
      </c>
      <c r="K98" s="11">
        <v>3</v>
      </c>
      <c r="L98" s="11">
        <v>3</v>
      </c>
      <c r="M98" s="11">
        <v>4</v>
      </c>
      <c r="N98" s="11">
        <v>4</v>
      </c>
      <c r="O98" s="11">
        <v>4</v>
      </c>
      <c r="P98" s="11">
        <v>3</v>
      </c>
      <c r="Q98" t="s">
        <v>408</v>
      </c>
      <c r="R98" s="12">
        <v>85</v>
      </c>
      <c r="S98" t="str">
        <f xml:space="preserve"> HYPERLINK("ReviewHtml/review_I'll_Just_Live_In_Bando.html", "https://2danicritic.github.io/ReviewHtml/review_I'll_Just_Live_In_Bando.html")</f>
        <v>https://2danicritic.github.io/ReviewHtml/review_I'll_Just_Live_In_Bando.html</v>
      </c>
    </row>
    <row r="99" spans="2:19" x14ac:dyDescent="0.35">
      <c r="B99" s="11">
        <v>96</v>
      </c>
      <c r="C99" t="s">
        <v>409</v>
      </c>
      <c r="D99" s="12">
        <v>2016</v>
      </c>
      <c r="E99" t="s">
        <v>82</v>
      </c>
      <c r="F99" t="s">
        <v>410</v>
      </c>
      <c r="G99" t="s">
        <v>83</v>
      </c>
      <c r="H99" t="s">
        <v>185</v>
      </c>
      <c r="I99" s="11">
        <v>3.71</v>
      </c>
      <c r="J99" s="11">
        <v>3</v>
      </c>
      <c r="K99" s="11">
        <v>4</v>
      </c>
      <c r="L99" s="11">
        <v>4</v>
      </c>
      <c r="M99" s="11">
        <v>2.5</v>
      </c>
      <c r="N99" s="11">
        <v>4</v>
      </c>
      <c r="O99" s="11">
        <v>3.5</v>
      </c>
      <c r="P99" s="11">
        <v>5</v>
      </c>
      <c r="Q99" t="s">
        <v>411</v>
      </c>
      <c r="R99" s="12">
        <v>129</v>
      </c>
      <c r="S99" t="str">
        <f xml:space="preserve"> HYPERLINK("ReviewHtml/review_In_This_Corner_of_the_World.html", "https://2danicritic.github.io/ReviewHtml/review_In_This_Corner_of_the_World.html")</f>
        <v>https://2danicritic.github.io/ReviewHtml/review_In_This_Corner_of_the_World.html</v>
      </c>
    </row>
    <row r="100" spans="2:19" x14ac:dyDescent="0.35">
      <c r="B100" s="11">
        <v>97</v>
      </c>
      <c r="C100" t="s">
        <v>412</v>
      </c>
      <c r="D100" s="12">
        <v>2015</v>
      </c>
      <c r="E100" t="s">
        <v>82</v>
      </c>
      <c r="F100" t="s">
        <v>413</v>
      </c>
      <c r="G100" t="s">
        <v>106</v>
      </c>
      <c r="H100" t="s">
        <v>414</v>
      </c>
      <c r="I100" s="11">
        <v>3.5</v>
      </c>
      <c r="J100" s="11">
        <v>3.5</v>
      </c>
      <c r="K100" s="11">
        <v>3.5</v>
      </c>
      <c r="L100" s="11">
        <v>3.5</v>
      </c>
      <c r="M100" s="11">
        <v>3.5</v>
      </c>
      <c r="N100" s="11">
        <v>3</v>
      </c>
      <c r="O100" s="11">
        <v>3.5</v>
      </c>
      <c r="P100" s="11">
        <v>4</v>
      </c>
      <c r="Q100" t="s">
        <v>316</v>
      </c>
      <c r="R100" s="12">
        <v>325</v>
      </c>
      <c r="S100" t="str">
        <f xml:space="preserve"> HYPERLINK("ReviewHtml/review_Is_It_Wrong_To_Try_To_Pick_Up_Girls_In_A_Dungeon.html", "https://2danicritic.github.io/ReviewHtml/review_Is_It_Wrong_To_Try_To_Pick_Up_Girls_In_A_Dungeon.html")</f>
        <v>https://2danicritic.github.io/ReviewHtml/review_Is_It_Wrong_To_Try_To_Pick_Up_Girls_In_A_Dungeon.html</v>
      </c>
    </row>
    <row r="101" spans="2:19" x14ac:dyDescent="0.35">
      <c r="B101" s="11">
        <v>98</v>
      </c>
      <c r="C101" t="s">
        <v>415</v>
      </c>
      <c r="D101" s="12">
        <v>2012</v>
      </c>
      <c r="E101" t="s">
        <v>416</v>
      </c>
      <c r="F101" t="s">
        <v>417</v>
      </c>
      <c r="G101" t="s">
        <v>83</v>
      </c>
      <c r="H101" t="s">
        <v>418</v>
      </c>
      <c r="I101" s="11">
        <v>3.57</v>
      </c>
      <c r="J101" s="11">
        <v>3.5</v>
      </c>
      <c r="K101" s="11">
        <v>3</v>
      </c>
      <c r="L101" s="11">
        <v>2.5</v>
      </c>
      <c r="M101" s="11">
        <v>3</v>
      </c>
      <c r="N101" s="11">
        <v>4.5</v>
      </c>
      <c r="O101" s="11">
        <v>3.5</v>
      </c>
      <c r="P101" s="11">
        <v>5</v>
      </c>
      <c r="Q101" t="s">
        <v>419</v>
      </c>
      <c r="R101" s="12">
        <v>62</v>
      </c>
      <c r="S101" t="str">
        <f xml:space="preserve"> HYPERLINK("ReviewHtml/review_It's_Such_a_Beautiful_Day.html", "https://2danicritic.github.io/ReviewHtml/review_It's_Such_a_Beautiful_Day.html")</f>
        <v>https://2danicritic.github.io/ReviewHtml/review_It's_Such_a_Beautiful_Day.html</v>
      </c>
    </row>
    <row r="102" spans="2:19" x14ac:dyDescent="0.35">
      <c r="B102" s="11">
        <v>99</v>
      </c>
      <c r="C102" t="s">
        <v>420</v>
      </c>
      <c r="D102" s="12">
        <v>2012</v>
      </c>
      <c r="E102" t="s">
        <v>82</v>
      </c>
      <c r="F102" t="s">
        <v>421</v>
      </c>
      <c r="G102" t="s">
        <v>106</v>
      </c>
      <c r="H102" t="s">
        <v>422</v>
      </c>
      <c r="I102" s="11">
        <v>3.71</v>
      </c>
      <c r="J102" s="11">
        <v>3.5</v>
      </c>
      <c r="K102" s="11">
        <v>3</v>
      </c>
      <c r="L102" s="11">
        <v>5</v>
      </c>
      <c r="M102" s="11">
        <v>3</v>
      </c>
      <c r="N102" s="11">
        <v>3.5</v>
      </c>
      <c r="O102" s="11">
        <v>4</v>
      </c>
      <c r="P102" s="11">
        <v>4</v>
      </c>
      <c r="Q102" t="s">
        <v>423</v>
      </c>
      <c r="R102" s="12">
        <v>600</v>
      </c>
      <c r="S102" t="str">
        <f xml:space="preserve"> HYPERLINK("ReviewHtml/review_Jormungand.html", "https://2danicritic.github.io/ReviewHtml/review_Jormungand.html")</f>
        <v>https://2danicritic.github.io/ReviewHtml/review_Jormungand.html</v>
      </c>
    </row>
    <row r="103" spans="2:19" x14ac:dyDescent="0.35">
      <c r="B103" s="11">
        <v>100</v>
      </c>
      <c r="C103" t="s">
        <v>424</v>
      </c>
      <c r="D103" s="12">
        <v>2012</v>
      </c>
      <c r="E103" t="s">
        <v>82</v>
      </c>
      <c r="F103" t="s">
        <v>425</v>
      </c>
      <c r="G103" t="s">
        <v>106</v>
      </c>
      <c r="H103" t="s">
        <v>426</v>
      </c>
      <c r="I103" s="11">
        <v>3.71</v>
      </c>
      <c r="J103" s="11">
        <v>4</v>
      </c>
      <c r="K103" s="11">
        <v>4.5</v>
      </c>
      <c r="L103" s="11">
        <v>4</v>
      </c>
      <c r="M103" s="11">
        <v>3</v>
      </c>
      <c r="N103" s="11">
        <v>3</v>
      </c>
      <c r="O103" s="11">
        <v>3.5</v>
      </c>
      <c r="P103" s="11">
        <v>4</v>
      </c>
      <c r="Q103" t="s">
        <v>427</v>
      </c>
      <c r="R103" s="12">
        <v>325</v>
      </c>
      <c r="S103" t="str">
        <f xml:space="preserve"> HYPERLINK("ReviewHtml/review_K.html", "https://2danicritic.github.io/ReviewHtml/review_K.html")</f>
        <v>https://2danicritic.github.io/ReviewHtml/review_K.html</v>
      </c>
    </row>
    <row r="104" spans="2:19" x14ac:dyDescent="0.35">
      <c r="B104" s="11">
        <v>101</v>
      </c>
      <c r="C104" t="s">
        <v>428</v>
      </c>
      <c r="D104" s="12">
        <v>2008</v>
      </c>
      <c r="E104" t="s">
        <v>82</v>
      </c>
      <c r="F104" t="s">
        <v>184</v>
      </c>
      <c r="G104" t="s">
        <v>106</v>
      </c>
      <c r="H104" t="s">
        <v>285</v>
      </c>
      <c r="I104" s="11">
        <v>2.93</v>
      </c>
      <c r="J104" s="11">
        <v>3</v>
      </c>
      <c r="K104" s="11">
        <v>2.5</v>
      </c>
      <c r="L104" s="11">
        <v>2.5</v>
      </c>
      <c r="M104" s="11">
        <v>2</v>
      </c>
      <c r="N104" s="11">
        <v>4</v>
      </c>
      <c r="O104" s="11">
        <v>2.5</v>
      </c>
      <c r="P104" s="11">
        <v>4</v>
      </c>
      <c r="Q104" t="s">
        <v>429</v>
      </c>
      <c r="R104" s="12">
        <v>300</v>
      </c>
      <c r="S104" t="str">
        <f xml:space="preserve"> HYPERLINK("ReviewHtml/review_Kaiba.html", "https://2danicritic.github.io/ReviewHtml/review_Kaiba.html")</f>
        <v>https://2danicritic.github.io/ReviewHtml/review_Kaiba.html</v>
      </c>
    </row>
    <row r="105" spans="2:19" x14ac:dyDescent="0.35">
      <c r="B105" s="11">
        <v>102</v>
      </c>
      <c r="C105" t="s">
        <v>430</v>
      </c>
      <c r="D105" s="12">
        <v>2008</v>
      </c>
      <c r="E105" t="s">
        <v>82</v>
      </c>
      <c r="F105" t="s">
        <v>172</v>
      </c>
      <c r="G105" t="s">
        <v>106</v>
      </c>
      <c r="H105" t="s">
        <v>431</v>
      </c>
      <c r="I105" s="11">
        <v>2.29</v>
      </c>
      <c r="J105" s="11">
        <v>3</v>
      </c>
      <c r="K105" s="11">
        <v>2</v>
      </c>
      <c r="L105" s="11">
        <v>2</v>
      </c>
      <c r="M105" s="11">
        <v>2</v>
      </c>
      <c r="N105" s="11">
        <v>2</v>
      </c>
      <c r="O105" s="11">
        <v>3</v>
      </c>
      <c r="P105" s="11">
        <v>2</v>
      </c>
      <c r="Q105" t="s">
        <v>432</v>
      </c>
      <c r="R105" s="12">
        <v>340</v>
      </c>
      <c r="S105" t="str">
        <f xml:space="preserve"> HYPERLINK("ReviewHtml/review_Kannagi_-_Crazy_Shrine_Maidens.html", "https://2danicritic.github.io/ReviewHtml/review_Kannagi_-_Crazy_Shrine_Maidens.html")</f>
        <v>https://2danicritic.github.io/ReviewHtml/review_Kannagi_-_Crazy_Shrine_Maidens.html</v>
      </c>
    </row>
    <row r="106" spans="2:19" x14ac:dyDescent="0.35">
      <c r="B106" s="11">
        <v>103</v>
      </c>
      <c r="C106" t="s">
        <v>433</v>
      </c>
      <c r="D106" s="12">
        <v>2008</v>
      </c>
      <c r="E106" t="s">
        <v>82</v>
      </c>
      <c r="F106" t="s">
        <v>434</v>
      </c>
      <c r="G106" t="s">
        <v>106</v>
      </c>
      <c r="H106" t="s">
        <v>435</v>
      </c>
      <c r="I106" s="11">
        <v>1.29</v>
      </c>
      <c r="J106" s="11">
        <v>1</v>
      </c>
      <c r="K106" s="11">
        <v>1</v>
      </c>
      <c r="L106" s="11">
        <v>2</v>
      </c>
      <c r="M106" s="11">
        <v>1</v>
      </c>
      <c r="N106" s="11">
        <v>1</v>
      </c>
      <c r="O106" s="11">
        <v>2</v>
      </c>
      <c r="P106" s="11">
        <v>1</v>
      </c>
      <c r="Q106" t="s">
        <v>436</v>
      </c>
      <c r="R106" s="12">
        <v>300</v>
      </c>
      <c r="S106" t="str">
        <f xml:space="preserve"> HYPERLINK("ReviewHtml/review_Kanokon_-_The_Girl_Who_Cried_Fox.html", "https://2danicritic.github.io/ReviewHtml/review_Kanokon_-_The_Girl_Who_Cried_Fox.html")</f>
        <v>https://2danicritic.github.io/ReviewHtml/review_Kanokon_-_The_Girl_Who_Cried_Fox.html</v>
      </c>
    </row>
    <row r="107" spans="2:19" x14ac:dyDescent="0.35">
      <c r="B107" s="11">
        <v>104</v>
      </c>
      <c r="C107" t="s">
        <v>437</v>
      </c>
      <c r="D107" s="12">
        <v>2016</v>
      </c>
      <c r="E107" t="s">
        <v>82</v>
      </c>
      <c r="F107" t="s">
        <v>434</v>
      </c>
      <c r="G107" t="s">
        <v>106</v>
      </c>
      <c r="H107" t="s">
        <v>438</v>
      </c>
      <c r="I107" s="11">
        <v>3.43</v>
      </c>
      <c r="J107" s="11">
        <v>3.5</v>
      </c>
      <c r="K107" s="11">
        <v>3.5</v>
      </c>
      <c r="L107" s="11">
        <v>3.5</v>
      </c>
      <c r="M107" s="11">
        <v>3</v>
      </c>
      <c r="N107" s="11">
        <v>2</v>
      </c>
      <c r="O107" s="11">
        <v>4.5</v>
      </c>
      <c r="P107" s="11">
        <v>4</v>
      </c>
      <c r="Q107" t="s">
        <v>439</v>
      </c>
      <c r="R107" s="12">
        <v>300</v>
      </c>
      <c r="S107" t="str">
        <f xml:space="preserve"> HYPERLINK("ReviewHtml/review_Keijo.html", "https://2danicritic.github.io/ReviewHtml/review_Keijo.html")</f>
        <v>https://2danicritic.github.io/ReviewHtml/review_Keijo.html</v>
      </c>
    </row>
    <row r="108" spans="2:19" x14ac:dyDescent="0.35">
      <c r="B108" s="11">
        <v>105</v>
      </c>
      <c r="C108" t="s">
        <v>440</v>
      </c>
      <c r="D108" s="12">
        <v>1989</v>
      </c>
      <c r="E108" t="s">
        <v>82</v>
      </c>
      <c r="F108" t="s">
        <v>220</v>
      </c>
      <c r="G108" t="s">
        <v>83</v>
      </c>
      <c r="H108" t="s">
        <v>221</v>
      </c>
      <c r="I108" s="11">
        <v>3.71</v>
      </c>
      <c r="J108" s="11">
        <v>3.5</v>
      </c>
      <c r="K108" s="11">
        <v>3.5</v>
      </c>
      <c r="L108" s="11">
        <v>3.5</v>
      </c>
      <c r="M108" s="11">
        <v>4</v>
      </c>
      <c r="N108" s="11">
        <v>3.5</v>
      </c>
      <c r="O108" s="11">
        <v>3.5</v>
      </c>
      <c r="P108" s="11">
        <v>4.5</v>
      </c>
      <c r="Q108" t="s">
        <v>441</v>
      </c>
      <c r="R108" s="12">
        <v>102</v>
      </c>
      <c r="S108" t="str">
        <f xml:space="preserve"> HYPERLINK("ReviewHtml/review_Kiki's_Delivery_Service.html", "https://2danicritic.github.io/ReviewHtml/review_Kiki's_Delivery_Service.html")</f>
        <v>https://2danicritic.github.io/ReviewHtml/review_Kiki's_Delivery_Service.html</v>
      </c>
    </row>
    <row r="109" spans="2:19" x14ac:dyDescent="0.35">
      <c r="B109" s="11">
        <v>106</v>
      </c>
      <c r="C109" t="s">
        <v>442</v>
      </c>
      <c r="D109" s="12">
        <v>2003</v>
      </c>
      <c r="E109" t="s">
        <v>82</v>
      </c>
      <c r="F109" t="s">
        <v>443</v>
      </c>
      <c r="G109" t="s">
        <v>106</v>
      </c>
      <c r="H109" t="s">
        <v>444</v>
      </c>
      <c r="I109" s="11">
        <v>3.43</v>
      </c>
      <c r="J109" s="11">
        <v>2.5</v>
      </c>
      <c r="K109" s="11">
        <v>2.5</v>
      </c>
      <c r="L109" s="11">
        <v>3.5</v>
      </c>
      <c r="M109" s="11">
        <v>3</v>
      </c>
      <c r="N109" s="11">
        <v>4.5</v>
      </c>
      <c r="O109" s="11">
        <v>4</v>
      </c>
      <c r="P109" s="11">
        <v>4</v>
      </c>
      <c r="Q109" t="s">
        <v>445</v>
      </c>
      <c r="R109" s="12">
        <v>325</v>
      </c>
      <c r="S109" t="str">
        <f xml:space="preserve"> HYPERLINK("ReviewHtml/review_Kino's_Journey.html", "https://2danicritic.github.io/ReviewHtml/review_Kino's_Journey.html")</f>
        <v>https://2danicritic.github.io/ReviewHtml/review_Kino's_Journey.html</v>
      </c>
    </row>
    <row r="110" spans="2:19" x14ac:dyDescent="0.35">
      <c r="B110" s="11">
        <v>107</v>
      </c>
      <c r="C110" t="s">
        <v>446</v>
      </c>
      <c r="D110" s="12">
        <v>2016</v>
      </c>
      <c r="E110" t="s">
        <v>82</v>
      </c>
      <c r="F110" t="s">
        <v>142</v>
      </c>
      <c r="G110" t="s">
        <v>83</v>
      </c>
      <c r="H110" t="s">
        <v>143</v>
      </c>
      <c r="I110" s="11">
        <v>4.57</v>
      </c>
      <c r="J110" s="11">
        <v>5</v>
      </c>
      <c r="K110" s="11">
        <v>4.5</v>
      </c>
      <c r="L110" s="11">
        <v>4.5</v>
      </c>
      <c r="M110" s="11">
        <v>4</v>
      </c>
      <c r="N110" s="11">
        <v>4</v>
      </c>
      <c r="O110" s="11">
        <v>5</v>
      </c>
      <c r="P110" s="11">
        <v>5</v>
      </c>
      <c r="Q110" t="s">
        <v>447</v>
      </c>
      <c r="R110" s="12">
        <v>216</v>
      </c>
      <c r="S110" t="str">
        <f xml:space="preserve"> HYPERLINK("ReviewHtml/review_Kizumonogatari_-_Tekketsu,_Nekketsu,_Reiketsu.html", "https://2danicritic.github.io/ReviewHtml/review_Kizumonogatari_-_Tekketsu,_Nekketsu,_Reiketsu.html")</f>
        <v>https://2danicritic.github.io/ReviewHtml/review_Kizumonogatari_-_Tekketsu,_Nekketsu,_Reiketsu.html</v>
      </c>
    </row>
    <row r="111" spans="2:19" x14ac:dyDescent="0.35">
      <c r="B111" s="11">
        <v>108</v>
      </c>
      <c r="C111" t="s">
        <v>448</v>
      </c>
      <c r="D111" s="12">
        <v>2012</v>
      </c>
      <c r="E111" t="s">
        <v>82</v>
      </c>
      <c r="F111" t="s">
        <v>299</v>
      </c>
      <c r="G111" t="s">
        <v>106</v>
      </c>
      <c r="H111" t="s">
        <v>449</v>
      </c>
      <c r="I111" s="11">
        <v>3.29</v>
      </c>
      <c r="J111" s="11">
        <v>2.5</v>
      </c>
      <c r="K111" s="11">
        <v>3</v>
      </c>
      <c r="L111" s="11">
        <v>3</v>
      </c>
      <c r="M111" s="11">
        <v>3</v>
      </c>
      <c r="N111" s="11">
        <v>4</v>
      </c>
      <c r="O111" s="11">
        <v>3.5</v>
      </c>
      <c r="P111" s="11">
        <v>4</v>
      </c>
      <c r="Q111" t="s">
        <v>450</v>
      </c>
      <c r="R111" s="12">
        <v>425</v>
      </c>
      <c r="S111" t="str">
        <f xml:space="preserve"> HYPERLINK("ReviewHtml/review_Kokoro_Connect.html", "https://2danicritic.github.io/ReviewHtml/review_Kokoro_Connect.html")</f>
        <v>https://2danicritic.github.io/ReviewHtml/review_Kokoro_Connect.html</v>
      </c>
    </row>
    <row r="112" spans="2:19" x14ac:dyDescent="0.35">
      <c r="B112" s="11">
        <v>109</v>
      </c>
      <c r="C112" t="s">
        <v>451</v>
      </c>
      <c r="D112" s="12">
        <v>2013</v>
      </c>
      <c r="E112" t="s">
        <v>82</v>
      </c>
      <c r="F112" t="s">
        <v>130</v>
      </c>
      <c r="G112" t="s">
        <v>106</v>
      </c>
      <c r="H112" t="s">
        <v>204</v>
      </c>
      <c r="I112" s="11">
        <v>4.71</v>
      </c>
      <c r="J112" s="11">
        <v>4.5</v>
      </c>
      <c r="K112" s="11">
        <v>5</v>
      </c>
      <c r="L112" s="11">
        <v>4</v>
      </c>
      <c r="M112" s="11">
        <v>5</v>
      </c>
      <c r="N112" s="11">
        <v>4.5</v>
      </c>
      <c r="O112" s="11">
        <v>5</v>
      </c>
      <c r="P112" s="11">
        <v>5</v>
      </c>
      <c r="Q112" t="s">
        <v>452</v>
      </c>
      <c r="R112" s="12">
        <v>325</v>
      </c>
      <c r="S112" t="str">
        <f xml:space="preserve"> HYPERLINK("ReviewHtml/review_Kyousougiga.html", "https://2danicritic.github.io/ReviewHtml/review_Kyousougiga.html")</f>
        <v>https://2danicritic.github.io/ReviewHtml/review_Kyousougiga.html</v>
      </c>
    </row>
    <row r="113" spans="2:19" x14ac:dyDescent="0.35">
      <c r="B113" s="11">
        <v>110</v>
      </c>
      <c r="C113" t="s">
        <v>453</v>
      </c>
      <c r="D113" s="12">
        <v>2018</v>
      </c>
      <c r="E113" t="s">
        <v>82</v>
      </c>
      <c r="F113" t="s">
        <v>97</v>
      </c>
      <c r="G113" t="s">
        <v>83</v>
      </c>
      <c r="H113" t="s">
        <v>98</v>
      </c>
      <c r="I113" s="11">
        <v>3.64</v>
      </c>
      <c r="J113" s="11">
        <v>3.5</v>
      </c>
      <c r="K113" s="11">
        <v>4</v>
      </c>
      <c r="L113" s="11">
        <v>4</v>
      </c>
      <c r="M113" s="11">
        <v>4</v>
      </c>
      <c r="N113" s="11">
        <v>3.5</v>
      </c>
      <c r="O113" s="11">
        <v>3</v>
      </c>
      <c r="P113" s="11">
        <v>3.5</v>
      </c>
      <c r="Q113" t="s">
        <v>338</v>
      </c>
      <c r="R113" s="12">
        <v>90</v>
      </c>
      <c r="S113" t="str">
        <f xml:space="preserve"> HYPERLINK("ReviewHtml/review_Liz_and_the_Blue_Bird.html", "https://2danicritic.github.io/ReviewHtml/review_Liz_and_the_Blue_Bird.html")</f>
        <v>https://2danicritic.github.io/ReviewHtml/review_Liz_and_the_Blue_Bird.html</v>
      </c>
    </row>
    <row r="114" spans="2:19" x14ac:dyDescent="0.35">
      <c r="B114" s="11">
        <v>111</v>
      </c>
      <c r="C114" t="s">
        <v>454</v>
      </c>
      <c r="D114" s="12">
        <v>2016</v>
      </c>
      <c r="E114" t="s">
        <v>87</v>
      </c>
      <c r="F114" t="s">
        <v>455</v>
      </c>
      <c r="G114" t="s">
        <v>83</v>
      </c>
      <c r="H114" t="s">
        <v>456</v>
      </c>
      <c r="I114" s="11">
        <v>3.14</v>
      </c>
      <c r="J114" s="11">
        <v>3</v>
      </c>
      <c r="K114" s="11">
        <v>3.5</v>
      </c>
      <c r="L114" s="11">
        <v>4</v>
      </c>
      <c r="M114" s="11">
        <v>2.5</v>
      </c>
      <c r="N114" s="11">
        <v>3.5</v>
      </c>
      <c r="O114" s="11">
        <v>2.5</v>
      </c>
      <c r="P114" s="11">
        <v>3</v>
      </c>
      <c r="Q114" t="s">
        <v>457</v>
      </c>
      <c r="R114" s="12">
        <v>75</v>
      </c>
      <c r="S114" t="str">
        <f xml:space="preserve"> HYPERLINK("ReviewHtml/review_Louise_By_The_Shore.html", "https://2danicritic.github.io/ReviewHtml/review_Louise_By_The_Shore.html")</f>
        <v>https://2danicritic.github.io/ReviewHtml/review_Louise_By_The_Shore.html</v>
      </c>
    </row>
    <row r="115" spans="2:19" x14ac:dyDescent="0.35">
      <c r="B115" s="11">
        <v>112</v>
      </c>
      <c r="C115" t="s">
        <v>458</v>
      </c>
      <c r="D115" s="12">
        <v>2010</v>
      </c>
      <c r="E115" t="s">
        <v>82</v>
      </c>
      <c r="F115" t="s">
        <v>459</v>
      </c>
      <c r="G115" t="s">
        <v>83</v>
      </c>
      <c r="H115" t="s">
        <v>460</v>
      </c>
      <c r="I115" s="11">
        <v>2.4300000000000002</v>
      </c>
      <c r="J115" s="11">
        <v>2.5</v>
      </c>
      <c r="K115" s="11">
        <v>3</v>
      </c>
      <c r="L115" s="11">
        <v>2.5</v>
      </c>
      <c r="M115" s="11">
        <v>2</v>
      </c>
      <c r="N115" s="11">
        <v>2</v>
      </c>
      <c r="O115" s="11">
        <v>3</v>
      </c>
      <c r="P115" s="11">
        <v>2</v>
      </c>
      <c r="Q115" t="s">
        <v>347</v>
      </c>
      <c r="R115" s="12">
        <v>99</v>
      </c>
      <c r="S115" t="str">
        <f xml:space="preserve"> HYPERLINK("ReviewHtml/review_Loups=Garous.html", "https://2danicritic.github.io/ReviewHtml/review_Loups=Garous.html")</f>
        <v>https://2danicritic.github.io/ReviewHtml/review_Loups=Garous.html</v>
      </c>
    </row>
    <row r="116" spans="2:19" x14ac:dyDescent="0.35">
      <c r="B116" s="11">
        <v>113</v>
      </c>
      <c r="C116" t="s">
        <v>461</v>
      </c>
      <c r="D116" s="12">
        <v>2012</v>
      </c>
      <c r="E116" t="s">
        <v>82</v>
      </c>
      <c r="F116" t="s">
        <v>97</v>
      </c>
      <c r="G116" t="s">
        <v>106</v>
      </c>
      <c r="H116" t="s">
        <v>462</v>
      </c>
      <c r="I116" s="11">
        <v>2.71</v>
      </c>
      <c r="J116" s="11">
        <v>4</v>
      </c>
      <c r="K116" s="11">
        <v>3</v>
      </c>
      <c r="L116" s="11">
        <v>3</v>
      </c>
      <c r="M116" s="11">
        <v>2.5</v>
      </c>
      <c r="N116" s="11">
        <v>2.5</v>
      </c>
      <c r="O116" s="11">
        <v>2</v>
      </c>
      <c r="P116" s="11">
        <v>2</v>
      </c>
      <c r="Q116" t="s">
        <v>463</v>
      </c>
      <c r="R116" s="12">
        <v>325</v>
      </c>
      <c r="S116" t="str">
        <f xml:space="preserve"> HYPERLINK("ReviewHtml/review_Love,_Chunibyo_&amp;_Other_Delusions!.html", "https://2danicritic.github.io/ReviewHtml/review_Love,_Chunibyo_&amp;_Other_Delusions!.html")</f>
        <v>https://2danicritic.github.io/ReviewHtml/review_Love,_Chunibyo_&amp;_Other_Delusions!.html</v>
      </c>
    </row>
    <row r="117" spans="2:19" x14ac:dyDescent="0.35">
      <c r="B117" s="11">
        <v>114</v>
      </c>
      <c r="C117" t="s">
        <v>464</v>
      </c>
      <c r="D117" s="12">
        <v>2017</v>
      </c>
      <c r="E117" t="s">
        <v>465</v>
      </c>
      <c r="F117" t="s">
        <v>466</v>
      </c>
      <c r="G117" t="s">
        <v>83</v>
      </c>
      <c r="H117" t="s">
        <v>467</v>
      </c>
      <c r="I117" s="11">
        <v>4.07</v>
      </c>
      <c r="J117" s="11">
        <v>4</v>
      </c>
      <c r="K117" s="11">
        <v>4.5</v>
      </c>
      <c r="L117" s="11">
        <v>4</v>
      </c>
      <c r="M117" s="11">
        <v>4.5</v>
      </c>
      <c r="N117" s="11">
        <v>3.5</v>
      </c>
      <c r="O117" s="11">
        <v>3</v>
      </c>
      <c r="P117" s="11">
        <v>5</v>
      </c>
      <c r="Q117" t="s">
        <v>468</v>
      </c>
      <c r="R117" s="12">
        <v>95</v>
      </c>
      <c r="S117" t="str">
        <f xml:space="preserve"> HYPERLINK("ReviewHtml/review_Loving_Vincent.html", "https://2danicritic.github.io/ReviewHtml/review_Loving_Vincent.html")</f>
        <v>https://2danicritic.github.io/ReviewHtml/review_Loving_Vincent.html</v>
      </c>
    </row>
    <row r="118" spans="2:19" x14ac:dyDescent="0.35">
      <c r="B118" s="11">
        <v>115</v>
      </c>
      <c r="C118" t="s">
        <v>469</v>
      </c>
      <c r="D118" s="12">
        <v>2017</v>
      </c>
      <c r="E118" t="s">
        <v>82</v>
      </c>
      <c r="F118" t="s">
        <v>284</v>
      </c>
      <c r="G118" t="s">
        <v>83</v>
      </c>
      <c r="H118" t="s">
        <v>285</v>
      </c>
      <c r="I118" s="11">
        <v>4.5</v>
      </c>
      <c r="J118" s="11">
        <v>4</v>
      </c>
      <c r="K118" s="11">
        <v>4</v>
      </c>
      <c r="L118" s="11">
        <v>5</v>
      </c>
      <c r="M118" s="11">
        <v>5</v>
      </c>
      <c r="N118" s="11">
        <v>4</v>
      </c>
      <c r="O118" s="11">
        <v>4.5</v>
      </c>
      <c r="P118" s="11">
        <v>5</v>
      </c>
      <c r="Q118" t="s">
        <v>470</v>
      </c>
      <c r="R118" s="12">
        <v>112</v>
      </c>
      <c r="S118" t="str">
        <f xml:space="preserve"> HYPERLINK("ReviewHtml/review_Lu_Over_The_Wall.html", "https://2danicritic.github.io/ReviewHtml/review_Lu_Over_The_Wall.html")</f>
        <v>https://2danicritic.github.io/ReviewHtml/review_Lu_Over_The_Wall.html</v>
      </c>
    </row>
    <row r="119" spans="2:19" x14ac:dyDescent="0.35">
      <c r="B119" s="11">
        <v>116</v>
      </c>
      <c r="C119" t="s">
        <v>471</v>
      </c>
      <c r="D119" s="12">
        <v>2003</v>
      </c>
      <c r="E119" t="s">
        <v>82</v>
      </c>
      <c r="F119" t="s">
        <v>134</v>
      </c>
      <c r="G119" t="s">
        <v>106</v>
      </c>
      <c r="H119" t="s">
        <v>389</v>
      </c>
      <c r="I119" s="11">
        <v>1.93</v>
      </c>
      <c r="J119" s="11">
        <v>1.5</v>
      </c>
      <c r="K119" s="11">
        <v>2</v>
      </c>
      <c r="L119" s="11">
        <v>3</v>
      </c>
      <c r="M119" s="11">
        <v>2</v>
      </c>
      <c r="N119" s="11">
        <v>1.5</v>
      </c>
      <c r="O119" s="11">
        <v>1.5</v>
      </c>
      <c r="P119" s="11">
        <v>2</v>
      </c>
      <c r="Q119" t="s">
        <v>155</v>
      </c>
      <c r="R119" s="12">
        <v>300</v>
      </c>
      <c r="S119" t="str">
        <f xml:space="preserve"> HYPERLINK("ReviewHtml/review_Lunar_Legend_-_Tsukihime.html", "https://2danicritic.github.io/ReviewHtml/review_Lunar_Legend_-_Tsukihime.html")</f>
        <v>https://2danicritic.github.io/ReviewHtml/review_Lunar_Legend_-_Tsukihime.html</v>
      </c>
    </row>
    <row r="120" spans="2:19" x14ac:dyDescent="0.35">
      <c r="B120" s="11">
        <v>117</v>
      </c>
      <c r="C120" t="s">
        <v>472</v>
      </c>
      <c r="D120" s="12">
        <v>2002</v>
      </c>
      <c r="E120" t="s">
        <v>82</v>
      </c>
      <c r="F120" t="s">
        <v>473</v>
      </c>
      <c r="G120" t="s">
        <v>83</v>
      </c>
      <c r="H120" t="s">
        <v>474</v>
      </c>
      <c r="I120" s="11">
        <v>2.79</v>
      </c>
      <c r="J120" s="11">
        <v>2.5</v>
      </c>
      <c r="K120" s="11">
        <v>2.5</v>
      </c>
      <c r="L120" s="11">
        <v>3</v>
      </c>
      <c r="M120" s="11">
        <v>2</v>
      </c>
      <c r="N120" s="11">
        <v>3</v>
      </c>
      <c r="O120" s="11">
        <v>4.5</v>
      </c>
      <c r="P120" s="11">
        <v>2</v>
      </c>
      <c r="Q120" t="s">
        <v>475</v>
      </c>
      <c r="R120" s="12">
        <v>92</v>
      </c>
      <c r="S120" t="str">
        <f xml:space="preserve"> HYPERLINK("ReviewHtml/review_Lupin_the_Third_-_Episode_0_-_First_Contact.html", "https://2danicritic.github.io/ReviewHtml/review_Lupin_the_Third_-_Episode_0_-_First_Contact.html")</f>
        <v>https://2danicritic.github.io/ReviewHtml/review_Lupin_the_Third_-_Episode_0_-_First_Contact.html</v>
      </c>
    </row>
    <row r="121" spans="2:19" x14ac:dyDescent="0.35">
      <c r="B121" s="11">
        <v>118</v>
      </c>
      <c r="C121" t="s">
        <v>476</v>
      </c>
      <c r="D121" s="12">
        <v>2008</v>
      </c>
      <c r="E121" t="s">
        <v>82</v>
      </c>
      <c r="F121" t="s">
        <v>473</v>
      </c>
      <c r="G121" t="s">
        <v>178</v>
      </c>
      <c r="H121" t="s">
        <v>477</v>
      </c>
      <c r="I121" s="11">
        <v>2.4300000000000002</v>
      </c>
      <c r="J121" s="11">
        <v>3</v>
      </c>
      <c r="K121" s="11">
        <v>3</v>
      </c>
      <c r="L121" s="11">
        <v>3</v>
      </c>
      <c r="M121" s="11">
        <v>1.5</v>
      </c>
      <c r="N121" s="11">
        <v>2</v>
      </c>
      <c r="O121" s="11">
        <v>1.5</v>
      </c>
      <c r="P121" s="11">
        <v>3</v>
      </c>
      <c r="Q121" t="s">
        <v>478</v>
      </c>
      <c r="R121" s="12">
        <v>80</v>
      </c>
      <c r="S121" t="str">
        <f xml:space="preserve"> HYPERLINK("ReviewHtml/review_Lupin_the_Third_-_Green_VS_Red.html", "https://2danicritic.github.io/ReviewHtml/review_Lupin_the_Third_-_Green_VS_Red.html")</f>
        <v>https://2danicritic.github.io/ReviewHtml/review_Lupin_the_Third_-_Green_VS_Red.html</v>
      </c>
    </row>
    <row r="122" spans="2:19" x14ac:dyDescent="0.35">
      <c r="B122" s="11">
        <v>119</v>
      </c>
      <c r="C122" t="s">
        <v>479</v>
      </c>
      <c r="D122" s="12">
        <v>1979</v>
      </c>
      <c r="E122" t="s">
        <v>82</v>
      </c>
      <c r="F122" t="s">
        <v>473</v>
      </c>
      <c r="G122" t="s">
        <v>83</v>
      </c>
      <c r="H122" t="s">
        <v>221</v>
      </c>
      <c r="I122" s="11">
        <v>4</v>
      </c>
      <c r="J122" s="11">
        <v>3.5</v>
      </c>
      <c r="K122" s="11">
        <v>3.5</v>
      </c>
      <c r="L122" s="11">
        <v>3.5</v>
      </c>
      <c r="M122" s="11">
        <v>3.5</v>
      </c>
      <c r="N122" s="11">
        <v>4.5</v>
      </c>
      <c r="O122" s="11">
        <v>4.5</v>
      </c>
      <c r="P122" s="11">
        <v>5</v>
      </c>
      <c r="Q122" t="s">
        <v>480</v>
      </c>
      <c r="R122" s="12">
        <v>100</v>
      </c>
      <c r="S122" t="str">
        <f xml:space="preserve"> HYPERLINK("ReviewHtml/review_Lupin_the_Third_-_The_Castle_of_Cagliostro.html", "https://2danicritic.github.io/ReviewHtml/review_Lupin_the_Third_-_The_Castle_of_Cagliostro.html")</f>
        <v>https://2danicritic.github.io/ReviewHtml/review_Lupin_the_Third_-_The_Castle_of_Cagliostro.html</v>
      </c>
    </row>
    <row r="123" spans="2:19" x14ac:dyDescent="0.35">
      <c r="B123" s="11">
        <v>120</v>
      </c>
      <c r="C123" t="s">
        <v>481</v>
      </c>
      <c r="D123" s="12">
        <v>1987</v>
      </c>
      <c r="E123" t="s">
        <v>82</v>
      </c>
      <c r="F123" t="s">
        <v>473</v>
      </c>
      <c r="G123" t="s">
        <v>83</v>
      </c>
      <c r="H123" t="s">
        <v>482</v>
      </c>
      <c r="I123" s="11">
        <v>3</v>
      </c>
      <c r="J123" s="11">
        <v>3.5</v>
      </c>
      <c r="K123" s="11">
        <v>3</v>
      </c>
      <c r="L123" s="11">
        <v>3.5</v>
      </c>
      <c r="M123" s="11">
        <v>2</v>
      </c>
      <c r="N123" s="11">
        <v>2.5</v>
      </c>
      <c r="O123" s="11">
        <v>3.5</v>
      </c>
      <c r="P123" s="11">
        <v>3</v>
      </c>
      <c r="Q123" t="s">
        <v>475</v>
      </c>
      <c r="R123" s="12">
        <v>73</v>
      </c>
      <c r="S123" t="str">
        <f xml:space="preserve"> HYPERLINK("ReviewHtml/review_Lupin_the_Third_-_The_Fuma_Conspiracy.html", "https://2danicritic.github.io/ReviewHtml/review_Lupin_the_Third_-_The_Fuma_Conspiracy.html")</f>
        <v>https://2danicritic.github.io/ReviewHtml/review_Lupin_the_Third_-_The_Fuma_Conspiracy.html</v>
      </c>
    </row>
    <row r="124" spans="2:19" x14ac:dyDescent="0.35">
      <c r="B124" s="11">
        <v>121</v>
      </c>
      <c r="C124" t="s">
        <v>483</v>
      </c>
      <c r="D124" s="12">
        <v>1978</v>
      </c>
      <c r="E124" t="s">
        <v>82</v>
      </c>
      <c r="F124" t="s">
        <v>112</v>
      </c>
      <c r="G124" t="s">
        <v>83</v>
      </c>
      <c r="H124" t="s">
        <v>484</v>
      </c>
      <c r="I124" s="11">
        <v>3.36</v>
      </c>
      <c r="J124" s="11">
        <v>2.5</v>
      </c>
      <c r="K124" s="11">
        <v>2.5</v>
      </c>
      <c r="L124" s="11">
        <v>3.5</v>
      </c>
      <c r="M124" s="11">
        <v>3.5</v>
      </c>
      <c r="N124" s="11">
        <v>3.5</v>
      </c>
      <c r="O124" s="11">
        <v>4</v>
      </c>
      <c r="P124" s="11">
        <v>4</v>
      </c>
      <c r="Q124" t="s">
        <v>485</v>
      </c>
      <c r="R124" s="12">
        <v>102</v>
      </c>
      <c r="S124" t="str">
        <f xml:space="preserve"> HYPERLINK("ReviewHtml/review_Lupin_the_Third_-_The_Mystery_of_Mamo.html", "https://2danicritic.github.io/ReviewHtml/review_Lupin_the_Third_-_The_Mystery_of_Mamo.html")</f>
        <v>https://2danicritic.github.io/ReviewHtml/review_Lupin_the_Third_-_The_Mystery_of_Mamo.html</v>
      </c>
    </row>
    <row r="125" spans="2:19" x14ac:dyDescent="0.35">
      <c r="B125" s="11">
        <v>122</v>
      </c>
      <c r="C125" t="s">
        <v>486</v>
      </c>
      <c r="D125" s="12">
        <v>2012</v>
      </c>
      <c r="E125" t="s">
        <v>82</v>
      </c>
      <c r="F125" t="s">
        <v>473</v>
      </c>
      <c r="G125" t="s">
        <v>106</v>
      </c>
      <c r="H125" t="s">
        <v>487</v>
      </c>
      <c r="I125" s="11">
        <v>3.93</v>
      </c>
      <c r="J125" s="11">
        <v>3</v>
      </c>
      <c r="K125" s="11">
        <v>5</v>
      </c>
      <c r="L125" s="11">
        <v>4.5</v>
      </c>
      <c r="M125" s="11">
        <v>3</v>
      </c>
      <c r="N125" s="11">
        <v>3.5</v>
      </c>
      <c r="O125" s="11">
        <v>3.5</v>
      </c>
      <c r="P125" s="11">
        <v>5</v>
      </c>
      <c r="Q125" t="s">
        <v>488</v>
      </c>
      <c r="R125" s="12">
        <v>325</v>
      </c>
      <c r="S125" t="str">
        <f xml:space="preserve"> HYPERLINK("ReviewHtml/review_Lupin_the_Third_-_The_Woman_Called_Fujiko_Mine.html", "https://2danicritic.github.io/ReviewHtml/review_Lupin_the_Third_-_The_Woman_Called_Fujiko_Mine.html")</f>
        <v>https://2danicritic.github.io/ReviewHtml/review_Lupin_the_Third_-_The_Woman_Called_Fujiko_Mine.html</v>
      </c>
    </row>
    <row r="126" spans="2:19" x14ac:dyDescent="0.35">
      <c r="B126" s="11">
        <v>123</v>
      </c>
      <c r="C126" t="s">
        <v>489</v>
      </c>
      <c r="D126" s="12">
        <v>2012</v>
      </c>
      <c r="E126" t="s">
        <v>82</v>
      </c>
      <c r="F126" t="s">
        <v>142</v>
      </c>
      <c r="G126" t="s">
        <v>83</v>
      </c>
      <c r="H126" t="s">
        <v>490</v>
      </c>
      <c r="I126" s="11">
        <v>4.21</v>
      </c>
      <c r="J126" s="11">
        <v>4</v>
      </c>
      <c r="K126" s="11">
        <v>4.5</v>
      </c>
      <c r="L126" s="11">
        <v>4.5</v>
      </c>
      <c r="M126" s="11">
        <v>3.5</v>
      </c>
      <c r="N126" s="11">
        <v>4.5</v>
      </c>
      <c r="O126" s="11">
        <v>4</v>
      </c>
      <c r="P126" s="11">
        <v>4.5</v>
      </c>
      <c r="Q126" t="s">
        <v>491</v>
      </c>
      <c r="R126" s="12">
        <v>240</v>
      </c>
      <c r="S126" t="str">
        <f xml:space="preserve"> HYPERLINK("ReviewHtml/review_Madoka_Magica_The_Movie_1_&amp;_2_-_Beginnings,_Eternal.html", "https://2danicritic.github.io/ReviewHtml/review_Madoka_Magica_The_Movie_1_&amp;_2_-_Beginnings,_Eternal.html")</f>
        <v>https://2danicritic.github.io/ReviewHtml/review_Madoka_Magica_The_Movie_1_&amp;_2_-_Beginnings,_Eternal.html</v>
      </c>
    </row>
    <row r="127" spans="2:19" x14ac:dyDescent="0.35">
      <c r="B127" s="11">
        <v>124</v>
      </c>
      <c r="C127" t="s">
        <v>492</v>
      </c>
      <c r="D127" s="12">
        <v>2013</v>
      </c>
      <c r="E127" t="s">
        <v>82</v>
      </c>
      <c r="F127" t="s">
        <v>142</v>
      </c>
      <c r="G127" t="s">
        <v>83</v>
      </c>
      <c r="H127" t="s">
        <v>493</v>
      </c>
      <c r="I127" s="11">
        <v>4.29</v>
      </c>
      <c r="J127" s="11">
        <v>4</v>
      </c>
      <c r="K127" s="11">
        <v>4.5</v>
      </c>
      <c r="L127" s="11">
        <v>4.5</v>
      </c>
      <c r="M127" s="11">
        <v>3</v>
      </c>
      <c r="N127" s="11">
        <v>4.5</v>
      </c>
      <c r="O127" s="11">
        <v>4.5</v>
      </c>
      <c r="P127" s="11">
        <v>5</v>
      </c>
      <c r="Q127" t="s">
        <v>494</v>
      </c>
      <c r="R127" s="12">
        <v>116</v>
      </c>
      <c r="S127" t="str">
        <f xml:space="preserve"> HYPERLINK("ReviewHtml/review_Madoka_Magica_The_Movie_3_-_Rebellion.html", "https://2danicritic.github.io/ReviewHtml/review_Madoka_Magica_The_Movie_3_-_Rebellion.html")</f>
        <v>https://2danicritic.github.io/ReviewHtml/review_Madoka_Magica_The_Movie_3_-_Rebellion.html</v>
      </c>
    </row>
    <row r="128" spans="2:19" x14ac:dyDescent="0.35">
      <c r="B128" s="11">
        <v>125</v>
      </c>
      <c r="C128" t="s">
        <v>495</v>
      </c>
      <c r="D128" s="12">
        <v>2018</v>
      </c>
      <c r="E128" t="s">
        <v>82</v>
      </c>
      <c r="F128" t="s">
        <v>119</v>
      </c>
      <c r="G128" t="s">
        <v>83</v>
      </c>
      <c r="H128" t="s">
        <v>496</v>
      </c>
      <c r="I128" s="11">
        <v>4</v>
      </c>
      <c r="J128" s="11">
        <v>3.5</v>
      </c>
      <c r="K128" s="11">
        <v>4</v>
      </c>
      <c r="L128" s="11">
        <v>4.5</v>
      </c>
      <c r="M128" s="11">
        <v>3.5</v>
      </c>
      <c r="N128" s="11">
        <v>4</v>
      </c>
      <c r="O128" s="11">
        <v>4</v>
      </c>
      <c r="P128" s="11">
        <v>4.5</v>
      </c>
      <c r="Q128" t="s">
        <v>497</v>
      </c>
      <c r="R128" s="12">
        <v>115</v>
      </c>
      <c r="S128" t="str">
        <f xml:space="preserve"> HYPERLINK("ReviewHtml/review_Maquia_-_When_the_Promised_Flower_Blooms.html", "https://2danicritic.github.io/ReviewHtml/review_Maquia_-_When_the_Promised_Flower_Blooms.html")</f>
        <v>https://2danicritic.github.io/ReviewHtml/review_Maquia_-_When_the_Promised_Flower_Blooms.html</v>
      </c>
    </row>
    <row r="129" spans="2:19" x14ac:dyDescent="0.35">
      <c r="B129" s="11">
        <v>126</v>
      </c>
      <c r="C129" t="s">
        <v>498</v>
      </c>
      <c r="D129" s="12">
        <v>2017</v>
      </c>
      <c r="E129" t="s">
        <v>82</v>
      </c>
      <c r="F129" t="s">
        <v>499</v>
      </c>
      <c r="G129" t="s">
        <v>83</v>
      </c>
      <c r="H129" t="s">
        <v>500</v>
      </c>
      <c r="I129" s="11">
        <v>2.93</v>
      </c>
      <c r="J129" s="11">
        <v>3.5</v>
      </c>
      <c r="K129" s="11">
        <v>3.5</v>
      </c>
      <c r="L129" s="11">
        <v>4</v>
      </c>
      <c r="M129" s="11">
        <v>2.5</v>
      </c>
      <c r="N129" s="11">
        <v>2</v>
      </c>
      <c r="O129" s="11">
        <v>2.5</v>
      </c>
      <c r="P129" s="11">
        <v>2.5</v>
      </c>
      <c r="Q129" t="s">
        <v>501</v>
      </c>
      <c r="R129" s="12">
        <v>103</v>
      </c>
      <c r="S129" t="str">
        <f xml:space="preserve"> HYPERLINK("ReviewHtml/review_Mary_and_the_Witch's_Flower.html", "https://2danicritic.github.io/ReviewHtml/review_Mary_and_the_Witch's_Flower.html")</f>
        <v>https://2danicritic.github.io/ReviewHtml/review_Mary_and_the_Witch's_Flower.html</v>
      </c>
    </row>
    <row r="130" spans="2:19" x14ac:dyDescent="0.35">
      <c r="B130" s="11">
        <v>127</v>
      </c>
      <c r="C130" t="s">
        <v>502</v>
      </c>
      <c r="D130" s="12">
        <v>2004</v>
      </c>
      <c r="E130" t="s">
        <v>82</v>
      </c>
      <c r="F130" t="s">
        <v>503</v>
      </c>
      <c r="G130" t="s">
        <v>106</v>
      </c>
      <c r="H130" t="s">
        <v>504</v>
      </c>
      <c r="I130" s="11">
        <v>2.79</v>
      </c>
      <c r="J130" s="11">
        <v>2.5</v>
      </c>
      <c r="K130" s="11">
        <v>2</v>
      </c>
      <c r="L130" s="11">
        <v>3</v>
      </c>
      <c r="M130" s="11">
        <v>2.5</v>
      </c>
      <c r="N130" s="11">
        <v>2.5</v>
      </c>
      <c r="O130" s="11">
        <v>3.5</v>
      </c>
      <c r="P130" s="11">
        <v>3.5</v>
      </c>
      <c r="Q130" t="s">
        <v>505</v>
      </c>
      <c r="R130" s="12">
        <v>325</v>
      </c>
      <c r="S130" t="str">
        <f xml:space="preserve"> HYPERLINK("ReviewHtml/review_Mezzo_DSA.html", "https://2danicritic.github.io/ReviewHtml/review_Mezzo_DSA.html")</f>
        <v>https://2danicritic.github.io/ReviewHtml/review_Mezzo_DSA.html</v>
      </c>
    </row>
    <row r="131" spans="2:19" x14ac:dyDescent="0.35">
      <c r="B131" s="11">
        <v>128</v>
      </c>
      <c r="C131" t="s">
        <v>506</v>
      </c>
      <c r="D131" s="12">
        <v>2000</v>
      </c>
      <c r="E131" t="s">
        <v>82</v>
      </c>
      <c r="F131" t="s">
        <v>503</v>
      </c>
      <c r="G131" t="s">
        <v>178</v>
      </c>
      <c r="H131" t="s">
        <v>504</v>
      </c>
      <c r="I131" s="11">
        <v>3.14</v>
      </c>
      <c r="J131" s="11">
        <v>3</v>
      </c>
      <c r="K131" s="11">
        <v>2</v>
      </c>
      <c r="L131" s="11">
        <v>3</v>
      </c>
      <c r="M131" s="11">
        <v>2</v>
      </c>
      <c r="N131" s="11">
        <v>3</v>
      </c>
      <c r="O131" s="11">
        <v>5</v>
      </c>
      <c r="P131" s="11">
        <v>4</v>
      </c>
      <c r="Q131" t="s">
        <v>507</v>
      </c>
      <c r="R131" s="12">
        <v>60</v>
      </c>
      <c r="S131" t="str">
        <f xml:space="preserve"> HYPERLINK("ReviewHtml/review_Mezzo_Forte.html", "https://2danicritic.github.io/ReviewHtml/review_Mezzo_Forte.html")</f>
        <v>https://2danicritic.github.io/ReviewHtml/review_Mezzo_Forte.html</v>
      </c>
    </row>
    <row r="132" spans="2:19" x14ac:dyDescent="0.35">
      <c r="B132" s="11">
        <v>129</v>
      </c>
      <c r="C132" t="s">
        <v>508</v>
      </c>
      <c r="D132" s="12">
        <v>2017</v>
      </c>
      <c r="E132" t="s">
        <v>87</v>
      </c>
      <c r="F132" t="s">
        <v>150</v>
      </c>
      <c r="G132" t="s">
        <v>83</v>
      </c>
      <c r="H132" t="s">
        <v>509</v>
      </c>
      <c r="I132" s="11">
        <v>3.43</v>
      </c>
      <c r="J132" s="11">
        <v>3.5</v>
      </c>
      <c r="K132" s="11">
        <v>3.5</v>
      </c>
      <c r="L132" s="11">
        <v>3.5</v>
      </c>
      <c r="M132" s="11">
        <v>3.5</v>
      </c>
      <c r="N132" s="11">
        <v>3.5</v>
      </c>
      <c r="O132" s="11">
        <v>3.5</v>
      </c>
      <c r="P132" s="11">
        <v>3</v>
      </c>
      <c r="Q132" t="s">
        <v>510</v>
      </c>
      <c r="R132" s="12">
        <v>90</v>
      </c>
      <c r="S132" t="str">
        <f xml:space="preserve"> HYPERLINK("ReviewHtml/review_MFKZ.html", "https://2danicritic.github.io/ReviewHtml/review_MFKZ.html")</f>
        <v>https://2danicritic.github.io/ReviewHtml/review_MFKZ.html</v>
      </c>
    </row>
    <row r="133" spans="2:19" x14ac:dyDescent="0.35">
      <c r="B133" s="11">
        <v>130</v>
      </c>
      <c r="C133" t="s">
        <v>511</v>
      </c>
      <c r="D133" s="12">
        <v>2004</v>
      </c>
      <c r="E133" t="s">
        <v>82</v>
      </c>
      <c r="F133" t="s">
        <v>150</v>
      </c>
      <c r="G133" t="s">
        <v>83</v>
      </c>
      <c r="H133" t="s">
        <v>285</v>
      </c>
      <c r="I133" s="11">
        <v>4.29</v>
      </c>
      <c r="J133" s="11">
        <v>3</v>
      </c>
      <c r="K133" s="11">
        <v>4</v>
      </c>
      <c r="L133" s="11">
        <v>4</v>
      </c>
      <c r="M133" s="11">
        <v>5</v>
      </c>
      <c r="N133" s="11">
        <v>5</v>
      </c>
      <c r="O133" s="11">
        <v>4</v>
      </c>
      <c r="P133" s="11">
        <v>5</v>
      </c>
      <c r="Q133" t="s">
        <v>512</v>
      </c>
      <c r="R133" s="12">
        <v>103</v>
      </c>
      <c r="S133" t="str">
        <f xml:space="preserve"> HYPERLINK("ReviewHtml/review_Mind_Game.html", "https://2danicritic.github.io/ReviewHtml/review_Mind_Game.html")</f>
        <v>https://2danicritic.github.io/ReviewHtml/review_Mind_Game.html</v>
      </c>
    </row>
    <row r="134" spans="2:19" x14ac:dyDescent="0.35">
      <c r="B134" s="11">
        <v>131</v>
      </c>
      <c r="C134" t="s">
        <v>513</v>
      </c>
      <c r="D134" s="12">
        <v>2015</v>
      </c>
      <c r="E134" t="s">
        <v>82</v>
      </c>
      <c r="F134" t="s">
        <v>514</v>
      </c>
      <c r="G134" t="s">
        <v>106</v>
      </c>
      <c r="H134" t="s">
        <v>515</v>
      </c>
      <c r="I134" s="11">
        <v>3.93</v>
      </c>
      <c r="J134" s="11">
        <v>2.5</v>
      </c>
      <c r="K134" s="11">
        <v>3</v>
      </c>
      <c r="L134" s="11">
        <v>4</v>
      </c>
      <c r="M134" s="11">
        <v>4</v>
      </c>
      <c r="N134" s="11">
        <v>4</v>
      </c>
      <c r="O134" s="11">
        <v>5</v>
      </c>
      <c r="P134" s="11">
        <v>5</v>
      </c>
      <c r="Q134" t="s">
        <v>436</v>
      </c>
      <c r="R134" s="12">
        <v>300</v>
      </c>
      <c r="S134" t="str">
        <f xml:space="preserve"> HYPERLINK("ReviewHtml/review_Monster_Musume_-_Everyday_Life_With_Monster_Girls.html", "https://2danicritic.github.io/ReviewHtml/review_Monster_Musume_-_Everyday_Life_With_Monster_Girls.html")</f>
        <v>https://2danicritic.github.io/ReviewHtml/review_Monster_Musume_-_Everyday_Life_With_Monster_Girls.html</v>
      </c>
    </row>
    <row r="135" spans="2:19" x14ac:dyDescent="0.35">
      <c r="B135" s="11">
        <v>132</v>
      </c>
      <c r="C135" t="s">
        <v>516</v>
      </c>
      <c r="D135" s="12">
        <v>2005</v>
      </c>
      <c r="E135" t="s">
        <v>82</v>
      </c>
      <c r="F135" t="s">
        <v>517</v>
      </c>
      <c r="G135" t="s">
        <v>106</v>
      </c>
      <c r="H135" t="s">
        <v>518</v>
      </c>
      <c r="I135" s="11">
        <v>4.6399999999999997</v>
      </c>
      <c r="J135" s="11">
        <v>4.5</v>
      </c>
      <c r="K135" s="11">
        <v>4.5</v>
      </c>
      <c r="L135" s="11">
        <v>5</v>
      </c>
      <c r="M135" s="11">
        <v>4.5</v>
      </c>
      <c r="N135" s="11">
        <v>5</v>
      </c>
      <c r="O135" s="11">
        <v>4</v>
      </c>
      <c r="P135" s="11">
        <v>5</v>
      </c>
      <c r="Q135" t="s">
        <v>519</v>
      </c>
      <c r="R135" s="12">
        <v>650</v>
      </c>
      <c r="S135" t="str">
        <f xml:space="preserve"> HYPERLINK("ReviewHtml/review_Mushi-Shi.html", "https://2danicritic.github.io/ReviewHtml/review_Mushi-Shi.html")</f>
        <v>https://2danicritic.github.io/ReviewHtml/review_Mushi-Shi.html</v>
      </c>
    </row>
    <row r="136" spans="2:19" x14ac:dyDescent="0.35">
      <c r="B136" s="11">
        <v>133</v>
      </c>
      <c r="C136" t="s">
        <v>520</v>
      </c>
      <c r="D136" s="12">
        <v>2002</v>
      </c>
      <c r="E136" t="s">
        <v>189</v>
      </c>
      <c r="F136" t="s">
        <v>521</v>
      </c>
      <c r="G136" t="s">
        <v>83</v>
      </c>
      <c r="H136" t="s">
        <v>522</v>
      </c>
      <c r="I136" s="11">
        <v>1.43</v>
      </c>
      <c r="J136" s="11">
        <v>1.5</v>
      </c>
      <c r="K136" s="11">
        <v>1.5</v>
      </c>
      <c r="L136" s="11">
        <v>2</v>
      </c>
      <c r="M136" s="11">
        <v>1.5</v>
      </c>
      <c r="N136" s="11">
        <v>1.5</v>
      </c>
      <c r="O136" s="11">
        <v>1</v>
      </c>
      <c r="P136" s="11">
        <v>1</v>
      </c>
      <c r="Q136" t="s">
        <v>523</v>
      </c>
      <c r="R136" s="12">
        <v>80</v>
      </c>
      <c r="S136" t="str">
        <f xml:space="preserve"> HYPERLINK("ReviewHtml/review_My_Beautiful_Girl_Mari.html", "https://2danicritic.github.io/ReviewHtml/review_My_Beautiful_Girl_Mari.html")</f>
        <v>https://2danicritic.github.io/ReviewHtml/review_My_Beautiful_Girl_Mari.html</v>
      </c>
    </row>
    <row r="137" spans="2:19" x14ac:dyDescent="0.35">
      <c r="B137" s="11">
        <v>134</v>
      </c>
      <c r="C137" t="s">
        <v>524</v>
      </c>
      <c r="D137" s="12">
        <v>2017</v>
      </c>
      <c r="E137" t="s">
        <v>189</v>
      </c>
      <c r="F137" t="s">
        <v>525</v>
      </c>
      <c r="G137" t="s">
        <v>83</v>
      </c>
      <c r="H137" t="s">
        <v>526</v>
      </c>
      <c r="I137" s="11">
        <v>2.5</v>
      </c>
      <c r="J137" s="11">
        <v>3</v>
      </c>
      <c r="K137" s="11">
        <v>2</v>
      </c>
      <c r="L137" s="11">
        <v>3</v>
      </c>
      <c r="M137" s="11">
        <v>3</v>
      </c>
      <c r="N137" s="11">
        <v>3</v>
      </c>
      <c r="O137" s="11">
        <v>2</v>
      </c>
      <c r="P137" s="11">
        <v>1.5</v>
      </c>
      <c r="Q137" t="s">
        <v>527</v>
      </c>
      <c r="R137" s="12">
        <v>80</v>
      </c>
      <c r="S137" t="str">
        <f xml:space="preserve"> HYPERLINK("ReviewHtml/review_My_Dogs,_Jinjin_and_Akida.html", "https://2danicritic.github.io/ReviewHtml/review_My_Dogs,_Jinjin_and_Akida.html")</f>
        <v>https://2danicritic.github.io/ReviewHtml/review_My_Dogs,_Jinjin_and_Akida.html</v>
      </c>
    </row>
    <row r="138" spans="2:19" x14ac:dyDescent="0.35">
      <c r="B138" s="11">
        <v>135</v>
      </c>
      <c r="C138" t="s">
        <v>528</v>
      </c>
      <c r="D138" s="12">
        <v>2016</v>
      </c>
      <c r="E138" t="s">
        <v>416</v>
      </c>
      <c r="F138" t="s">
        <v>529</v>
      </c>
      <c r="G138" t="s">
        <v>83</v>
      </c>
      <c r="H138" t="s">
        <v>530</v>
      </c>
      <c r="I138" s="11">
        <v>1.79</v>
      </c>
      <c r="J138" s="11">
        <v>1.5</v>
      </c>
      <c r="K138" s="11">
        <v>2</v>
      </c>
      <c r="L138" s="11">
        <v>2</v>
      </c>
      <c r="M138" s="11">
        <v>2</v>
      </c>
      <c r="N138" s="11">
        <v>2</v>
      </c>
      <c r="O138" s="11">
        <v>2</v>
      </c>
      <c r="P138" s="11">
        <v>1</v>
      </c>
      <c r="Q138" t="s">
        <v>531</v>
      </c>
      <c r="R138" s="12">
        <v>75</v>
      </c>
      <c r="S138" t="str">
        <f xml:space="preserve"> HYPERLINK("ReviewHtml/review_My_Entire_High_School_Sinking_Into_The_Sea.html", "https://2danicritic.github.io/ReviewHtml/review_My_Entire_High_School_Sinking_Into_The_Sea.html")</f>
        <v>https://2danicritic.github.io/ReviewHtml/review_My_Entire_High_School_Sinking_Into_The_Sea.html</v>
      </c>
    </row>
    <row r="139" spans="2:19" x14ac:dyDescent="0.35">
      <c r="B139" s="11">
        <v>136</v>
      </c>
      <c r="C139" t="s">
        <v>532</v>
      </c>
      <c r="D139" s="12">
        <v>1988</v>
      </c>
      <c r="E139" t="s">
        <v>82</v>
      </c>
      <c r="F139" t="s">
        <v>220</v>
      </c>
      <c r="G139" t="s">
        <v>83</v>
      </c>
      <c r="H139" t="s">
        <v>221</v>
      </c>
      <c r="I139" s="11">
        <v>3.86</v>
      </c>
      <c r="J139" s="11">
        <v>3.5</v>
      </c>
      <c r="K139" s="11">
        <v>3.5</v>
      </c>
      <c r="L139" s="11">
        <v>4</v>
      </c>
      <c r="M139" s="11">
        <v>3.5</v>
      </c>
      <c r="N139" s="11">
        <v>3.5</v>
      </c>
      <c r="O139" s="11">
        <v>4</v>
      </c>
      <c r="P139" s="11">
        <v>5</v>
      </c>
      <c r="Q139" t="s">
        <v>501</v>
      </c>
      <c r="R139" s="12">
        <v>86</v>
      </c>
      <c r="S139" t="str">
        <f xml:space="preserve"> HYPERLINK("ReviewHtml/review_My_Neighbor_Totoro.html", "https://2danicritic.github.io/ReviewHtml/review_My_Neighbor_Totoro.html")</f>
        <v>https://2danicritic.github.io/ReviewHtml/review_My_Neighbor_Totoro.html</v>
      </c>
    </row>
    <row r="140" spans="2:19" x14ac:dyDescent="0.35">
      <c r="B140" s="11">
        <v>137</v>
      </c>
      <c r="C140" t="s">
        <v>533</v>
      </c>
      <c r="D140" s="12">
        <v>1999</v>
      </c>
      <c r="E140" t="s">
        <v>82</v>
      </c>
      <c r="F140" t="s">
        <v>220</v>
      </c>
      <c r="G140" t="s">
        <v>83</v>
      </c>
      <c r="H140" t="s">
        <v>365</v>
      </c>
      <c r="I140" s="11">
        <v>3.21</v>
      </c>
      <c r="J140" s="11">
        <v>3.5</v>
      </c>
      <c r="K140" s="11">
        <v>3.5</v>
      </c>
      <c r="L140" s="11">
        <v>3.5</v>
      </c>
      <c r="M140" s="11">
        <v>3</v>
      </c>
      <c r="N140" s="11">
        <v>1.5</v>
      </c>
      <c r="O140" s="11">
        <v>3.5</v>
      </c>
      <c r="P140" s="11">
        <v>4</v>
      </c>
      <c r="Q140" t="s">
        <v>534</v>
      </c>
      <c r="R140" s="12">
        <v>104</v>
      </c>
      <c r="S140" t="str">
        <f xml:space="preserve"> HYPERLINK("ReviewHtml/review_My_Neighbors_The_Yamadas.html", "https://2danicritic.github.io/ReviewHtml/review_My_Neighbors_The_Yamadas.html")</f>
        <v>https://2danicritic.github.io/ReviewHtml/review_My_Neighbors_The_Yamadas.html</v>
      </c>
    </row>
    <row r="141" spans="2:19" x14ac:dyDescent="0.35">
      <c r="B141" s="11">
        <v>138</v>
      </c>
      <c r="C141" t="s">
        <v>535</v>
      </c>
      <c r="D141" s="12">
        <v>1990</v>
      </c>
      <c r="E141" t="s">
        <v>82</v>
      </c>
      <c r="F141" t="s">
        <v>536</v>
      </c>
      <c r="G141" t="s">
        <v>106</v>
      </c>
      <c r="H141" t="s">
        <v>537</v>
      </c>
      <c r="I141" s="11">
        <v>2.64</v>
      </c>
      <c r="J141" s="11">
        <v>2</v>
      </c>
      <c r="K141" s="11">
        <v>3</v>
      </c>
      <c r="L141" s="11">
        <v>3</v>
      </c>
      <c r="M141" s="11">
        <v>2.5</v>
      </c>
      <c r="N141" s="11">
        <v>2.5</v>
      </c>
      <c r="O141" s="11">
        <v>2.5</v>
      </c>
      <c r="P141" s="11">
        <v>3</v>
      </c>
      <c r="Q141" t="s">
        <v>538</v>
      </c>
      <c r="R141" s="12">
        <v>975</v>
      </c>
      <c r="S141" t="str">
        <f xml:space="preserve"> HYPERLINK("ReviewHtml/review_Nadia_-_The_Secret_of_Blue_Water.html", "https://2danicritic.github.io/ReviewHtml/review_Nadia_-_The_Secret_of_Blue_Water.html")</f>
        <v>https://2danicritic.github.io/ReviewHtml/review_Nadia_-_The_Secret_of_Blue_Water.html</v>
      </c>
    </row>
    <row r="142" spans="2:19" x14ac:dyDescent="0.35">
      <c r="B142" s="11">
        <v>139</v>
      </c>
      <c r="C142" t="s">
        <v>539</v>
      </c>
      <c r="D142" s="12">
        <v>2017</v>
      </c>
      <c r="E142" t="s">
        <v>82</v>
      </c>
      <c r="F142" t="s">
        <v>540</v>
      </c>
      <c r="G142" t="s">
        <v>83</v>
      </c>
      <c r="H142" t="s">
        <v>303</v>
      </c>
      <c r="I142" s="11">
        <v>2.93</v>
      </c>
      <c r="J142" s="11">
        <v>3</v>
      </c>
      <c r="K142" s="11">
        <v>3.5</v>
      </c>
      <c r="L142" s="11">
        <v>3.5</v>
      </c>
      <c r="M142" s="11">
        <v>2.5</v>
      </c>
      <c r="N142" s="11">
        <v>2</v>
      </c>
      <c r="O142" s="11">
        <v>3</v>
      </c>
      <c r="P142" s="11">
        <v>3</v>
      </c>
      <c r="Q142" t="s">
        <v>541</v>
      </c>
      <c r="R142" s="12">
        <v>111</v>
      </c>
      <c r="S142" t="str">
        <f xml:space="preserve"> HYPERLINK("ReviewHtml/review_Napping_Princess.html", "https://2danicritic.github.io/ReviewHtml/review_Napping_Princess.html")</f>
        <v>https://2danicritic.github.io/ReviewHtml/review_Napping_Princess.html</v>
      </c>
    </row>
    <row r="143" spans="2:19" x14ac:dyDescent="0.35">
      <c r="B143" s="11">
        <v>140</v>
      </c>
      <c r="C143" t="s">
        <v>542</v>
      </c>
      <c r="D143" s="12">
        <v>1984</v>
      </c>
      <c r="E143" t="s">
        <v>82</v>
      </c>
      <c r="F143" t="s">
        <v>220</v>
      </c>
      <c r="G143" t="s">
        <v>83</v>
      </c>
      <c r="H143" t="s">
        <v>543</v>
      </c>
      <c r="I143" s="11">
        <v>3.57</v>
      </c>
      <c r="J143" s="11">
        <v>3</v>
      </c>
      <c r="K143" s="11">
        <v>3</v>
      </c>
      <c r="L143" s="11">
        <v>4</v>
      </c>
      <c r="M143" s="11">
        <v>3.5</v>
      </c>
      <c r="N143" s="11">
        <v>4</v>
      </c>
      <c r="O143" s="11">
        <v>3</v>
      </c>
      <c r="P143" s="11">
        <v>4.5</v>
      </c>
      <c r="Q143" t="s">
        <v>544</v>
      </c>
      <c r="R143" s="12">
        <v>117</v>
      </c>
      <c r="S143" t="str">
        <f xml:space="preserve"> HYPERLINK("ReviewHtml/review_Nausicaa_of_the_Valley_of_the_Wind.html", "https://2danicritic.github.io/ReviewHtml/review_Nausicaa_of_the_Valley_of_the_Wind.html")</f>
        <v>https://2danicritic.github.io/ReviewHtml/review_Nausicaa_of_the_Valley_of_the_Wind.html</v>
      </c>
    </row>
    <row r="144" spans="2:19" x14ac:dyDescent="0.35">
      <c r="B144" s="11">
        <v>141</v>
      </c>
      <c r="C144" t="s">
        <v>545</v>
      </c>
      <c r="D144" s="12">
        <v>2016</v>
      </c>
      <c r="E144" t="s">
        <v>416</v>
      </c>
      <c r="F144" t="s">
        <v>546</v>
      </c>
      <c r="G144" t="s">
        <v>83</v>
      </c>
      <c r="H144" t="s">
        <v>547</v>
      </c>
      <c r="I144" s="11">
        <v>2.14</v>
      </c>
      <c r="J144" s="11">
        <v>2</v>
      </c>
      <c r="K144" s="11">
        <v>2</v>
      </c>
      <c r="L144" s="11">
        <v>2</v>
      </c>
      <c r="M144" s="11">
        <v>4</v>
      </c>
      <c r="N144" s="11">
        <v>2</v>
      </c>
      <c r="O144" s="11">
        <v>2</v>
      </c>
      <c r="P144" s="11">
        <v>1</v>
      </c>
      <c r="Q144" t="s">
        <v>548</v>
      </c>
      <c r="R144" s="12">
        <v>83</v>
      </c>
      <c r="S144" t="str">
        <f xml:space="preserve"> HYPERLINK("ReviewHtml/review_Nerdland.html", "https://2danicritic.github.io/ReviewHtml/review_Nerdland.html")</f>
        <v>https://2danicritic.github.io/ReviewHtml/review_Nerdland.html</v>
      </c>
    </row>
    <row r="145" spans="2:19" x14ac:dyDescent="0.35">
      <c r="B145" s="11">
        <v>142</v>
      </c>
      <c r="C145" t="s">
        <v>549</v>
      </c>
      <c r="D145" s="12">
        <v>2011</v>
      </c>
      <c r="E145" t="s">
        <v>82</v>
      </c>
      <c r="F145" t="s">
        <v>97</v>
      </c>
      <c r="G145" t="s">
        <v>106</v>
      </c>
      <c r="H145" t="s">
        <v>462</v>
      </c>
      <c r="I145" s="11">
        <v>4.1399999999999997</v>
      </c>
      <c r="J145" s="11">
        <v>4</v>
      </c>
      <c r="K145" s="11">
        <v>4</v>
      </c>
      <c r="L145" s="11">
        <v>4.5</v>
      </c>
      <c r="M145" s="11">
        <v>4</v>
      </c>
      <c r="N145" s="11">
        <v>3.5</v>
      </c>
      <c r="O145" s="11">
        <v>4</v>
      </c>
      <c r="P145" s="11">
        <v>5</v>
      </c>
      <c r="Q145" t="s">
        <v>550</v>
      </c>
      <c r="R145" s="12">
        <v>350</v>
      </c>
      <c r="S145" t="str">
        <f xml:space="preserve"> HYPERLINK("ReviewHtml/review_Nichijou.html", "https://2danicritic.github.io/ReviewHtml/review_Nichijou.html")</f>
        <v>https://2danicritic.github.io/ReviewHtml/review_Nichijou.html</v>
      </c>
    </row>
    <row r="146" spans="2:19" x14ac:dyDescent="0.35">
      <c r="B146" s="11">
        <v>143</v>
      </c>
      <c r="C146" t="s">
        <v>551</v>
      </c>
      <c r="D146" s="12">
        <v>1985</v>
      </c>
      <c r="E146" t="s">
        <v>82</v>
      </c>
      <c r="F146" t="s">
        <v>194</v>
      </c>
      <c r="G146" t="s">
        <v>83</v>
      </c>
      <c r="H146" t="s">
        <v>552</v>
      </c>
      <c r="I146" s="11">
        <v>3.36</v>
      </c>
      <c r="J146" s="11">
        <v>2.5</v>
      </c>
      <c r="K146" s="11">
        <v>4</v>
      </c>
      <c r="L146" s="11">
        <v>4</v>
      </c>
      <c r="M146" s="11">
        <v>2.5</v>
      </c>
      <c r="N146" s="11">
        <v>3.5</v>
      </c>
      <c r="O146" s="11">
        <v>2.5</v>
      </c>
      <c r="P146" s="11">
        <v>4.5</v>
      </c>
      <c r="Q146" t="s">
        <v>553</v>
      </c>
      <c r="R146" s="12">
        <v>105</v>
      </c>
      <c r="S146" t="str">
        <f xml:space="preserve"> HYPERLINK("ReviewHtml/review_Night_on_the_Galactic_Railroad.html", "https://2danicritic.github.io/ReviewHtml/review_Night_on_the_Galactic_Railroad.html")</f>
        <v>https://2danicritic.github.io/ReviewHtml/review_Night_on_the_Galactic_Railroad.html</v>
      </c>
    </row>
    <row r="147" spans="2:19" x14ac:dyDescent="0.35">
      <c r="B147" s="11">
        <v>144</v>
      </c>
      <c r="C147" t="s">
        <v>554</v>
      </c>
      <c r="D147" s="12">
        <v>2004</v>
      </c>
      <c r="E147" t="s">
        <v>82</v>
      </c>
      <c r="F147" t="s">
        <v>322</v>
      </c>
      <c r="G147" t="s">
        <v>106</v>
      </c>
      <c r="H147" t="s">
        <v>555</v>
      </c>
      <c r="I147" s="11">
        <v>1.93</v>
      </c>
      <c r="J147" s="11">
        <v>2</v>
      </c>
      <c r="K147" s="11">
        <v>2</v>
      </c>
      <c r="L147" s="11">
        <v>3</v>
      </c>
      <c r="M147" s="11">
        <v>2</v>
      </c>
      <c r="N147" s="11">
        <v>1.5</v>
      </c>
      <c r="O147" s="11">
        <v>2</v>
      </c>
      <c r="P147" s="11">
        <v>1</v>
      </c>
      <c r="Q147" t="s">
        <v>363</v>
      </c>
      <c r="R147" s="12">
        <v>300</v>
      </c>
      <c r="S147" t="str">
        <f xml:space="preserve"> HYPERLINK("ReviewHtml/review_Ninja_Nonsense.html", "https://2danicritic.github.io/ReviewHtml/review_Ninja_Nonsense.html")</f>
        <v>https://2danicritic.github.io/ReviewHtml/review_Ninja_Nonsense.html</v>
      </c>
    </row>
    <row r="148" spans="2:19" x14ac:dyDescent="0.35">
      <c r="B148" s="11">
        <v>145</v>
      </c>
      <c r="C148" t="s">
        <v>556</v>
      </c>
      <c r="D148" s="12">
        <v>1993</v>
      </c>
      <c r="E148" t="s">
        <v>82</v>
      </c>
      <c r="F148" t="s">
        <v>184</v>
      </c>
      <c r="G148" t="s">
        <v>83</v>
      </c>
      <c r="H148" t="s">
        <v>557</v>
      </c>
      <c r="I148" s="11">
        <v>3.86</v>
      </c>
      <c r="J148" s="11">
        <v>3</v>
      </c>
      <c r="K148" s="11">
        <v>3.5</v>
      </c>
      <c r="L148" s="11">
        <v>4</v>
      </c>
      <c r="M148" s="11">
        <v>3</v>
      </c>
      <c r="N148" s="11">
        <v>3.5</v>
      </c>
      <c r="O148" s="11">
        <v>5</v>
      </c>
      <c r="P148" s="11">
        <v>5</v>
      </c>
      <c r="Q148" t="s">
        <v>558</v>
      </c>
      <c r="R148" s="12">
        <v>94</v>
      </c>
      <c r="S148" t="str">
        <f xml:space="preserve"> HYPERLINK("ReviewHtml/review_Ninja_Scroll.html", "https://2danicritic.github.io/ReviewHtml/review_Ninja_Scroll.html")</f>
        <v>https://2danicritic.github.io/ReviewHtml/review_Ninja_Scroll.html</v>
      </c>
    </row>
    <row r="149" spans="2:19" x14ac:dyDescent="0.35">
      <c r="B149" s="11">
        <v>146</v>
      </c>
      <c r="C149" t="s">
        <v>559</v>
      </c>
      <c r="D149" s="12">
        <v>2012</v>
      </c>
      <c r="E149" t="s">
        <v>82</v>
      </c>
      <c r="F149" t="s">
        <v>142</v>
      </c>
      <c r="G149" t="s">
        <v>106</v>
      </c>
      <c r="H149" t="s">
        <v>560</v>
      </c>
      <c r="I149" s="11">
        <v>4.1399999999999997</v>
      </c>
      <c r="J149" s="11">
        <v>4</v>
      </c>
      <c r="K149" s="11">
        <v>4</v>
      </c>
      <c r="L149" s="11">
        <v>4</v>
      </c>
      <c r="M149" s="11">
        <v>4</v>
      </c>
      <c r="N149" s="11">
        <v>4</v>
      </c>
      <c r="O149" s="11">
        <v>4</v>
      </c>
      <c r="P149" s="11">
        <v>5</v>
      </c>
      <c r="Q149" t="s">
        <v>144</v>
      </c>
      <c r="R149" s="12">
        <v>275</v>
      </c>
      <c r="S149" t="str">
        <f xml:space="preserve"> HYPERLINK("ReviewHtml/review_Nisemonogatari.html", "https://2danicritic.github.io/ReviewHtml/review_Nisemonogatari.html")</f>
        <v>https://2danicritic.github.io/ReviewHtml/review_Nisemonogatari.html</v>
      </c>
    </row>
    <row r="150" spans="2:19" x14ac:dyDescent="0.35">
      <c r="B150" s="11">
        <v>147</v>
      </c>
      <c r="C150" t="s">
        <v>561</v>
      </c>
      <c r="D150" s="12">
        <v>2014</v>
      </c>
      <c r="E150" t="s">
        <v>82</v>
      </c>
      <c r="F150" t="s">
        <v>184</v>
      </c>
      <c r="G150" t="s">
        <v>106</v>
      </c>
      <c r="H150" t="s">
        <v>562</v>
      </c>
      <c r="I150" s="11">
        <v>3.71</v>
      </c>
      <c r="J150" s="11">
        <v>3.5</v>
      </c>
      <c r="K150" s="11">
        <v>3.5</v>
      </c>
      <c r="L150" s="11">
        <v>4</v>
      </c>
      <c r="M150" s="11">
        <v>4</v>
      </c>
      <c r="N150" s="11">
        <v>3</v>
      </c>
      <c r="O150" s="11">
        <v>4</v>
      </c>
      <c r="P150" s="11">
        <v>4</v>
      </c>
      <c r="Q150" t="s">
        <v>563</v>
      </c>
      <c r="R150" s="12">
        <v>300</v>
      </c>
      <c r="S150" t="str">
        <f xml:space="preserve"> HYPERLINK("ReviewHtml/review_No_Game_No_Life.html", "https://2danicritic.github.io/ReviewHtml/review_No_Game_No_Life.html")</f>
        <v>https://2danicritic.github.io/ReviewHtml/review_No_Game_No_Life.html</v>
      </c>
    </row>
    <row r="151" spans="2:19" x14ac:dyDescent="0.35">
      <c r="B151" s="11">
        <v>148</v>
      </c>
      <c r="C151" t="s">
        <v>564</v>
      </c>
      <c r="D151" s="12">
        <v>2017</v>
      </c>
      <c r="E151" t="s">
        <v>82</v>
      </c>
      <c r="F151" t="s">
        <v>184</v>
      </c>
      <c r="G151" t="s">
        <v>83</v>
      </c>
      <c r="H151" t="s">
        <v>562</v>
      </c>
      <c r="I151" s="11">
        <v>4</v>
      </c>
      <c r="J151" s="11">
        <v>4</v>
      </c>
      <c r="K151" s="11">
        <v>4</v>
      </c>
      <c r="L151" s="11">
        <v>4</v>
      </c>
      <c r="M151" s="11">
        <v>4</v>
      </c>
      <c r="N151" s="11">
        <v>4</v>
      </c>
      <c r="O151" s="11">
        <v>4</v>
      </c>
      <c r="P151" s="11">
        <v>4</v>
      </c>
      <c r="Q151" t="s">
        <v>565</v>
      </c>
      <c r="R151" s="12">
        <v>106</v>
      </c>
      <c r="S151" t="str">
        <f xml:space="preserve"> HYPERLINK("ReviewHtml/review_No_Game_No_Life_-_Zero.html", "https://2danicritic.github.io/ReviewHtml/review_No_Game_No_Life_-_Zero.html")</f>
        <v>https://2danicritic.github.io/ReviewHtml/review_No_Game_No_Life_-_Zero.html</v>
      </c>
    </row>
    <row r="152" spans="2:19" x14ac:dyDescent="0.35">
      <c r="B152" s="11">
        <v>149</v>
      </c>
      <c r="C152" t="s">
        <v>566</v>
      </c>
      <c r="D152" s="12">
        <v>2014</v>
      </c>
      <c r="E152" t="s">
        <v>82</v>
      </c>
      <c r="F152" t="s">
        <v>203</v>
      </c>
      <c r="G152" t="s">
        <v>106</v>
      </c>
      <c r="H152" t="s">
        <v>567</v>
      </c>
      <c r="I152" s="11">
        <v>3.5</v>
      </c>
      <c r="J152" s="11">
        <v>3</v>
      </c>
      <c r="K152" s="11">
        <v>3.5</v>
      </c>
      <c r="L152" s="11">
        <v>4</v>
      </c>
      <c r="M152" s="11">
        <v>3</v>
      </c>
      <c r="N152" s="11">
        <v>3.5</v>
      </c>
      <c r="O152" s="11">
        <v>4</v>
      </c>
      <c r="P152" s="11">
        <v>3.5</v>
      </c>
      <c r="Q152" t="s">
        <v>568</v>
      </c>
      <c r="R152" s="12">
        <v>625</v>
      </c>
      <c r="S152" t="str">
        <f xml:space="preserve"> HYPERLINK("ReviewHtml/review_Noragami.html", "https://2danicritic.github.io/ReviewHtml/review_Noragami.html")</f>
        <v>https://2danicritic.github.io/ReviewHtml/review_Noragami.html</v>
      </c>
    </row>
    <row r="153" spans="2:19" x14ac:dyDescent="0.35">
      <c r="B153" s="11">
        <v>150</v>
      </c>
      <c r="C153" t="s">
        <v>569</v>
      </c>
      <c r="D153" s="12">
        <v>2016</v>
      </c>
      <c r="E153" t="s">
        <v>570</v>
      </c>
      <c r="F153" t="s">
        <v>571</v>
      </c>
      <c r="G153" t="s">
        <v>83</v>
      </c>
      <c r="H153" t="s">
        <v>572</v>
      </c>
      <c r="I153" s="11">
        <v>2.93</v>
      </c>
      <c r="J153" s="11">
        <v>3</v>
      </c>
      <c r="K153" s="11">
        <v>2.5</v>
      </c>
      <c r="L153" s="11">
        <v>2.5</v>
      </c>
      <c r="M153" s="11">
        <v>1.5</v>
      </c>
      <c r="N153" s="11">
        <v>3.5</v>
      </c>
      <c r="O153" s="11">
        <v>3.5</v>
      </c>
      <c r="P153" s="11">
        <v>4</v>
      </c>
      <c r="Q153" t="s">
        <v>573</v>
      </c>
      <c r="R153" s="12">
        <v>65</v>
      </c>
      <c r="S153" t="str">
        <f xml:space="preserve"> HYPERLINK("ReviewHtml/review_Nova_Seed.html", "https://2danicritic.github.io/ReviewHtml/review_Nova_Seed.html")</f>
        <v>https://2danicritic.github.io/ReviewHtml/review_Nova_Seed.html</v>
      </c>
    </row>
    <row r="154" spans="2:19" x14ac:dyDescent="0.35">
      <c r="B154" s="11">
        <v>151</v>
      </c>
      <c r="C154" t="s">
        <v>574</v>
      </c>
      <c r="D154" s="12">
        <v>1993</v>
      </c>
      <c r="E154" t="s">
        <v>82</v>
      </c>
      <c r="F154" t="s">
        <v>220</v>
      </c>
      <c r="G154" t="s">
        <v>83</v>
      </c>
      <c r="H154" t="s">
        <v>575</v>
      </c>
      <c r="I154" s="11">
        <v>3</v>
      </c>
      <c r="J154" s="11">
        <v>3</v>
      </c>
      <c r="K154" s="11">
        <v>3</v>
      </c>
      <c r="L154" s="11">
        <v>3</v>
      </c>
      <c r="M154" s="11">
        <v>3</v>
      </c>
      <c r="N154" s="11">
        <v>3.5</v>
      </c>
      <c r="O154" s="11">
        <v>2.5</v>
      </c>
      <c r="P154" s="11">
        <v>3</v>
      </c>
      <c r="Q154" t="s">
        <v>233</v>
      </c>
      <c r="R154" s="12">
        <v>73</v>
      </c>
      <c r="S154" t="str">
        <f xml:space="preserve"> HYPERLINK("ReviewHtml/review_Ocean_Waves.html", "https://2danicritic.github.io/ReviewHtml/review_Ocean_Waves.html")</f>
        <v>https://2danicritic.github.io/ReviewHtml/review_Ocean_Waves.html</v>
      </c>
    </row>
    <row r="155" spans="2:19" x14ac:dyDescent="0.35">
      <c r="B155" s="11">
        <v>152</v>
      </c>
      <c r="C155" t="s">
        <v>576</v>
      </c>
      <c r="D155" s="12">
        <v>2007</v>
      </c>
      <c r="E155" t="s">
        <v>82</v>
      </c>
      <c r="F155" t="s">
        <v>184</v>
      </c>
      <c r="G155" t="s">
        <v>106</v>
      </c>
      <c r="H155" t="s">
        <v>577</v>
      </c>
      <c r="I155" s="11">
        <v>2.29</v>
      </c>
      <c r="J155" s="11">
        <v>2</v>
      </c>
      <c r="K155" s="11">
        <v>2.5</v>
      </c>
      <c r="L155" s="11">
        <v>3.5</v>
      </c>
      <c r="M155" s="11">
        <v>2.5</v>
      </c>
      <c r="N155" s="11">
        <v>1.5</v>
      </c>
      <c r="O155" s="11">
        <v>3</v>
      </c>
      <c r="P155" s="11">
        <v>1</v>
      </c>
      <c r="Q155" t="s">
        <v>578</v>
      </c>
      <c r="R155" s="12">
        <v>650</v>
      </c>
      <c r="S155" t="str">
        <f xml:space="preserve"> HYPERLINK("ReviewHtml/review_Oh!_Edo_Rocket.html", "https://2danicritic.github.io/ReviewHtml/review_Oh!_Edo_Rocket.html")</f>
        <v>https://2danicritic.github.io/ReviewHtml/review_Oh!_Edo_Rocket.html</v>
      </c>
    </row>
    <row r="156" spans="2:19" x14ac:dyDescent="0.35">
      <c r="B156" s="11">
        <v>153</v>
      </c>
      <c r="C156" t="s">
        <v>579</v>
      </c>
      <c r="D156" s="12">
        <v>2015</v>
      </c>
      <c r="E156" t="s">
        <v>82</v>
      </c>
      <c r="F156" t="s">
        <v>184</v>
      </c>
      <c r="G156" t="s">
        <v>106</v>
      </c>
      <c r="H156" t="s">
        <v>580</v>
      </c>
      <c r="I156" s="11">
        <v>3.21</v>
      </c>
      <c r="J156" s="11">
        <v>3.5</v>
      </c>
      <c r="K156" s="11">
        <v>3</v>
      </c>
      <c r="L156" s="11">
        <v>3.5</v>
      </c>
      <c r="M156" s="11">
        <v>2.5</v>
      </c>
      <c r="N156" s="11">
        <v>3</v>
      </c>
      <c r="O156" s="11">
        <v>3.5</v>
      </c>
      <c r="P156" s="11">
        <v>3.5</v>
      </c>
      <c r="Q156" t="s">
        <v>297</v>
      </c>
      <c r="R156" s="12">
        <v>450</v>
      </c>
      <c r="S156" t="str">
        <f xml:space="preserve"> HYPERLINK("ReviewHtml/review_One_Punch_Man.html", "https://2danicritic.github.io/ReviewHtml/review_One_Punch_Man.html")</f>
        <v>https://2danicritic.github.io/ReviewHtml/review_One_Punch_Man.html</v>
      </c>
    </row>
    <row r="157" spans="2:19" x14ac:dyDescent="0.35">
      <c r="B157" s="11">
        <v>154</v>
      </c>
      <c r="C157" t="s">
        <v>581</v>
      </c>
      <c r="D157" s="12">
        <v>1991</v>
      </c>
      <c r="E157" t="s">
        <v>82</v>
      </c>
      <c r="F157" t="s">
        <v>220</v>
      </c>
      <c r="G157" t="s">
        <v>83</v>
      </c>
      <c r="H157" t="s">
        <v>365</v>
      </c>
      <c r="I157" s="11">
        <v>3.43</v>
      </c>
      <c r="J157" s="11">
        <v>3.5</v>
      </c>
      <c r="K157" s="11">
        <v>3</v>
      </c>
      <c r="L157" s="11">
        <v>3</v>
      </c>
      <c r="M157" s="11">
        <v>3.5</v>
      </c>
      <c r="N157" s="11">
        <v>4</v>
      </c>
      <c r="O157" s="11">
        <v>3</v>
      </c>
      <c r="P157" s="11">
        <v>4</v>
      </c>
      <c r="Q157" t="s">
        <v>261</v>
      </c>
      <c r="R157" s="12">
        <v>118</v>
      </c>
      <c r="S157" t="str">
        <f xml:space="preserve"> HYPERLINK("ReviewHtml/review_Only_Yesterday.html", "https://2danicritic.github.io/ReviewHtml/review_Only_Yesterday.html")</f>
        <v>https://2danicritic.github.io/ReviewHtml/review_Only_Yesterday.html</v>
      </c>
    </row>
    <row r="158" spans="2:19" x14ac:dyDescent="0.35">
      <c r="B158" s="11">
        <v>155</v>
      </c>
      <c r="C158" t="s">
        <v>582</v>
      </c>
      <c r="D158" s="12">
        <v>2010</v>
      </c>
      <c r="E158" t="s">
        <v>82</v>
      </c>
      <c r="F158" t="s">
        <v>536</v>
      </c>
      <c r="G158" t="s">
        <v>106</v>
      </c>
      <c r="H158" t="s">
        <v>583</v>
      </c>
      <c r="I158" s="11">
        <v>3.36</v>
      </c>
      <c r="J158" s="11">
        <v>3</v>
      </c>
      <c r="K158" s="11">
        <v>3</v>
      </c>
      <c r="L158" s="11">
        <v>3.5</v>
      </c>
      <c r="M158" s="11">
        <v>4.5</v>
      </c>
      <c r="N158" s="11">
        <v>2.5</v>
      </c>
      <c r="O158" s="11">
        <v>3.5</v>
      </c>
      <c r="P158" s="11">
        <v>3.5</v>
      </c>
      <c r="Q158" t="s">
        <v>584</v>
      </c>
      <c r="R158" s="12">
        <v>325</v>
      </c>
      <c r="S158" t="str">
        <f xml:space="preserve"> HYPERLINK("ReviewHtml/review_Panty_and_Stocking_with_Garterbelt.html", "https://2danicritic.github.io/ReviewHtml/review_Panty_and_Stocking_with_Garterbelt.html")</f>
        <v>https://2danicritic.github.io/ReviewHtml/review_Panty_and_Stocking_with_Garterbelt.html</v>
      </c>
    </row>
    <row r="159" spans="2:19" x14ac:dyDescent="0.35">
      <c r="B159" s="11">
        <v>156</v>
      </c>
      <c r="C159" t="s">
        <v>585</v>
      </c>
      <c r="D159" s="12">
        <v>2006</v>
      </c>
      <c r="E159" t="s">
        <v>82</v>
      </c>
      <c r="F159" t="s">
        <v>184</v>
      </c>
      <c r="G159" t="s">
        <v>83</v>
      </c>
      <c r="H159" t="s">
        <v>586</v>
      </c>
      <c r="I159" s="11">
        <v>4.21</v>
      </c>
      <c r="J159" s="11">
        <v>4</v>
      </c>
      <c r="K159" s="11">
        <v>5</v>
      </c>
      <c r="L159" s="11">
        <v>5</v>
      </c>
      <c r="M159" s="11">
        <v>2</v>
      </c>
      <c r="N159" s="11">
        <v>3.5</v>
      </c>
      <c r="O159" s="11">
        <v>5</v>
      </c>
      <c r="P159" s="11">
        <v>5</v>
      </c>
      <c r="Q159" t="s">
        <v>587</v>
      </c>
      <c r="R159" s="12">
        <v>90</v>
      </c>
      <c r="S159" t="str">
        <f xml:space="preserve"> HYPERLINK("ReviewHtml/review_Paprika.html", "https://2danicritic.github.io/ReviewHtml/review_Paprika.html")</f>
        <v>https://2danicritic.github.io/ReviewHtml/review_Paprika.html</v>
      </c>
    </row>
    <row r="160" spans="2:19" x14ac:dyDescent="0.35">
      <c r="B160" s="11">
        <v>157</v>
      </c>
      <c r="C160" t="s">
        <v>588</v>
      </c>
      <c r="D160" s="12">
        <v>2003</v>
      </c>
      <c r="E160" t="s">
        <v>82</v>
      </c>
      <c r="F160" t="s">
        <v>589</v>
      </c>
      <c r="G160" t="s">
        <v>178</v>
      </c>
      <c r="H160" t="s">
        <v>590</v>
      </c>
      <c r="I160" s="11">
        <v>2.36</v>
      </c>
      <c r="J160" s="11">
        <v>2</v>
      </c>
      <c r="K160" s="11">
        <v>2</v>
      </c>
      <c r="L160" s="11">
        <v>2</v>
      </c>
      <c r="M160" s="11">
        <v>1.5</v>
      </c>
      <c r="N160" s="11">
        <v>4</v>
      </c>
      <c r="O160" s="11">
        <v>3</v>
      </c>
      <c r="P160" s="11">
        <v>2</v>
      </c>
      <c r="Q160" t="s">
        <v>591</v>
      </c>
      <c r="R160" s="12">
        <v>90</v>
      </c>
      <c r="S160" t="str">
        <f xml:space="preserve"> HYPERLINK("ReviewHtml/review_Parasite_Dolls.html", "https://2danicritic.github.io/ReviewHtml/review_Parasite_Dolls.html")</f>
        <v>https://2danicritic.github.io/ReviewHtml/review_Parasite_Dolls.html</v>
      </c>
    </row>
    <row r="161" spans="2:19" x14ac:dyDescent="0.35">
      <c r="B161" s="11">
        <v>158</v>
      </c>
      <c r="C161" t="s">
        <v>592</v>
      </c>
      <c r="D161" s="12">
        <v>1993</v>
      </c>
      <c r="E161" t="s">
        <v>82</v>
      </c>
      <c r="F161" t="s">
        <v>199</v>
      </c>
      <c r="G161" t="s">
        <v>83</v>
      </c>
      <c r="H161" t="s">
        <v>355</v>
      </c>
      <c r="I161" s="11">
        <v>3.71</v>
      </c>
      <c r="J161" s="11">
        <v>4</v>
      </c>
      <c r="K161" s="11">
        <v>4</v>
      </c>
      <c r="L161" s="11">
        <v>3.5</v>
      </c>
      <c r="M161" s="11">
        <v>3</v>
      </c>
      <c r="N161" s="11">
        <v>3.5</v>
      </c>
      <c r="O161" s="11">
        <v>3</v>
      </c>
      <c r="P161" s="11">
        <v>5</v>
      </c>
      <c r="Q161" t="s">
        <v>593</v>
      </c>
      <c r="R161" s="12">
        <v>113</v>
      </c>
      <c r="S161" t="str">
        <f xml:space="preserve"> HYPERLINK("ReviewHtml/review_Patlabor_2.html", "https://2danicritic.github.io/ReviewHtml/review_Patlabor_2.html")</f>
        <v>https://2danicritic.github.io/ReviewHtml/review_Patlabor_2.html</v>
      </c>
    </row>
    <row r="162" spans="2:19" x14ac:dyDescent="0.35">
      <c r="B162" s="11">
        <v>159</v>
      </c>
      <c r="C162" t="s">
        <v>594</v>
      </c>
      <c r="D162" s="12">
        <v>1997</v>
      </c>
      <c r="E162" t="s">
        <v>82</v>
      </c>
      <c r="F162" t="s">
        <v>184</v>
      </c>
      <c r="G162" t="s">
        <v>83</v>
      </c>
      <c r="H162" t="s">
        <v>586</v>
      </c>
      <c r="I162" s="11">
        <v>3.86</v>
      </c>
      <c r="J162" s="11">
        <v>3</v>
      </c>
      <c r="K162" s="11">
        <v>2.5</v>
      </c>
      <c r="L162" s="11">
        <v>4</v>
      </c>
      <c r="M162" s="11">
        <v>3.5</v>
      </c>
      <c r="N162" s="11">
        <v>5</v>
      </c>
      <c r="O162" s="11">
        <v>4</v>
      </c>
      <c r="P162" s="11">
        <v>5</v>
      </c>
      <c r="Q162" t="s">
        <v>595</v>
      </c>
      <c r="R162" s="12">
        <v>81</v>
      </c>
      <c r="S162" t="str">
        <f xml:space="preserve"> HYPERLINK("ReviewHtml/review_Perfect_Blue.html", "https://2danicritic.github.io/ReviewHtml/review_Perfect_Blue.html")</f>
        <v>https://2danicritic.github.io/ReviewHtml/review_Perfect_Blue.html</v>
      </c>
    </row>
    <row r="163" spans="2:19" x14ac:dyDescent="0.35">
      <c r="B163" s="11">
        <v>160</v>
      </c>
      <c r="C163" t="s">
        <v>596</v>
      </c>
      <c r="D163" s="12">
        <v>2007</v>
      </c>
      <c r="E163" t="s">
        <v>87</v>
      </c>
      <c r="F163" t="s">
        <v>597</v>
      </c>
      <c r="G163" t="s">
        <v>83</v>
      </c>
      <c r="H163" t="s">
        <v>598</v>
      </c>
      <c r="I163" s="11">
        <v>3.21</v>
      </c>
      <c r="J163" s="11">
        <v>3</v>
      </c>
      <c r="K163" s="11">
        <v>3</v>
      </c>
      <c r="L163" s="11">
        <v>3</v>
      </c>
      <c r="M163" s="11">
        <v>3.5</v>
      </c>
      <c r="N163" s="11">
        <v>3.5</v>
      </c>
      <c r="O163" s="11">
        <v>2.5</v>
      </c>
      <c r="P163" s="11">
        <v>4</v>
      </c>
      <c r="Q163" t="s">
        <v>599</v>
      </c>
      <c r="R163" s="12">
        <v>96</v>
      </c>
      <c r="S163" t="str">
        <f xml:space="preserve"> HYPERLINK("ReviewHtml/review_Persepolis.html", "https://2danicritic.github.io/ReviewHtml/review_Persepolis.html")</f>
        <v>https://2danicritic.github.io/ReviewHtml/review_Persepolis.html</v>
      </c>
    </row>
    <row r="164" spans="2:19" x14ac:dyDescent="0.35">
      <c r="B164" s="11">
        <v>161</v>
      </c>
      <c r="C164" t="s">
        <v>600</v>
      </c>
      <c r="D164" s="12">
        <v>2013</v>
      </c>
      <c r="E164" t="s">
        <v>82</v>
      </c>
      <c r="F164" t="s">
        <v>172</v>
      </c>
      <c r="G164" t="s">
        <v>83</v>
      </c>
      <c r="H164" t="s">
        <v>601</v>
      </c>
      <c r="I164" s="11">
        <v>2</v>
      </c>
      <c r="J164" s="11">
        <v>2</v>
      </c>
      <c r="K164" s="11">
        <v>3</v>
      </c>
      <c r="L164" s="11">
        <v>5</v>
      </c>
      <c r="M164" s="11">
        <v>1</v>
      </c>
      <c r="N164" s="11">
        <v>1</v>
      </c>
      <c r="O164" s="11">
        <v>1</v>
      </c>
      <c r="P164" s="11">
        <v>1</v>
      </c>
      <c r="Q164" t="s">
        <v>369</v>
      </c>
      <c r="R164" s="12">
        <v>376</v>
      </c>
      <c r="S164" t="str">
        <f xml:space="preserve"> HYPERLINK("ReviewHtml/review_Persona_3_The_Movie_-_Spring_of_Birth,_Midsummer_Knight's_Dream,_Falling_Down,_Winter_of_Rebirth.html", "https://2danicritic.github.io/ReviewHtml/review_Persona_3_The_Movie_-_Spring_of_Birth,_Midsummer_Knight's_Dream,_Falling_Down,_Winter_of_Rebirth.html")</f>
        <v>https://2danicritic.github.io/ReviewHtml/review_Persona_3_The_Movie_-_Spring_of_Birth,_Midsummer_Knight's_Dream,_Falling_Down,_Winter_of_Rebirth.html</v>
      </c>
    </row>
    <row r="165" spans="2:19" x14ac:dyDescent="0.35">
      <c r="B165" s="11">
        <v>162</v>
      </c>
      <c r="C165" t="s">
        <v>602</v>
      </c>
      <c r="D165" s="12">
        <v>2011</v>
      </c>
      <c r="E165" t="s">
        <v>82</v>
      </c>
      <c r="F165" t="s">
        <v>603</v>
      </c>
      <c r="G165" t="s">
        <v>106</v>
      </c>
      <c r="H165" t="s">
        <v>604</v>
      </c>
      <c r="I165" s="11">
        <v>3.64</v>
      </c>
      <c r="J165" s="11">
        <v>3</v>
      </c>
      <c r="K165" s="11">
        <v>3.5</v>
      </c>
      <c r="L165" s="11">
        <v>4.5</v>
      </c>
      <c r="M165" s="11">
        <v>4</v>
      </c>
      <c r="N165" s="11">
        <v>3</v>
      </c>
      <c r="O165" s="11">
        <v>3.5</v>
      </c>
      <c r="P165" s="11">
        <v>4</v>
      </c>
      <c r="Q165" t="s">
        <v>605</v>
      </c>
      <c r="R165" s="12">
        <v>350</v>
      </c>
      <c r="S165" t="str">
        <f xml:space="preserve"> HYPERLINK("ReviewHtml/review_Persona_4_-_The_Animation.html", "https://2danicritic.github.io/ReviewHtml/review_Persona_4_-_The_Animation.html")</f>
        <v>https://2danicritic.github.io/ReviewHtml/review_Persona_4_-_The_Animation.html</v>
      </c>
    </row>
    <row r="166" spans="2:19" x14ac:dyDescent="0.35">
      <c r="B166" s="11">
        <v>163</v>
      </c>
      <c r="C166" t="s">
        <v>606</v>
      </c>
      <c r="D166" s="12">
        <v>2014</v>
      </c>
      <c r="E166" t="s">
        <v>82</v>
      </c>
      <c r="F166" t="s">
        <v>607</v>
      </c>
      <c r="G166" t="s">
        <v>106</v>
      </c>
      <c r="H166" t="s">
        <v>285</v>
      </c>
      <c r="I166" s="11">
        <v>4.21</v>
      </c>
      <c r="J166" s="11">
        <v>4</v>
      </c>
      <c r="K166" s="11">
        <v>4</v>
      </c>
      <c r="L166" s="11">
        <v>4</v>
      </c>
      <c r="M166" s="11">
        <v>4.5</v>
      </c>
      <c r="N166" s="11">
        <v>4.5</v>
      </c>
      <c r="O166" s="11">
        <v>3.5</v>
      </c>
      <c r="P166" s="11">
        <v>5</v>
      </c>
      <c r="Q166" t="s">
        <v>608</v>
      </c>
      <c r="R166" s="12">
        <v>275</v>
      </c>
      <c r="S166" t="str">
        <f xml:space="preserve"> HYPERLINK("ReviewHtml/review_Ping_Pong_the_Animation.html", "https://2danicritic.github.io/ReviewHtml/review_Ping_Pong_the_Animation.html")</f>
        <v>https://2danicritic.github.io/ReviewHtml/review_Ping_Pong_the_Animation.html</v>
      </c>
    </row>
    <row r="167" spans="2:19" x14ac:dyDescent="0.35">
      <c r="B167" s="11">
        <v>164</v>
      </c>
      <c r="C167" t="s">
        <v>609</v>
      </c>
      <c r="D167" s="12">
        <v>1994</v>
      </c>
      <c r="E167" t="s">
        <v>82</v>
      </c>
      <c r="F167" t="s">
        <v>610</v>
      </c>
      <c r="G167" t="s">
        <v>83</v>
      </c>
      <c r="H167" t="s">
        <v>365</v>
      </c>
      <c r="I167" s="11">
        <v>3.57</v>
      </c>
      <c r="J167" s="11">
        <v>3.5</v>
      </c>
      <c r="K167" s="11">
        <v>3.5</v>
      </c>
      <c r="L167" s="11">
        <v>3</v>
      </c>
      <c r="M167" s="11">
        <v>3.5</v>
      </c>
      <c r="N167" s="11">
        <v>4</v>
      </c>
      <c r="O167" s="11">
        <v>3.5</v>
      </c>
      <c r="P167" s="11">
        <v>4</v>
      </c>
      <c r="Q167" t="s">
        <v>611</v>
      </c>
      <c r="R167" s="12">
        <v>119</v>
      </c>
      <c r="S167" t="str">
        <f xml:space="preserve"> HYPERLINK("ReviewHtml/review_Pom_Poko.html", "https://2danicritic.github.io/ReviewHtml/review_Pom_Poko.html")</f>
        <v>https://2danicritic.github.io/ReviewHtml/review_Pom_Poko.html</v>
      </c>
    </row>
    <row r="168" spans="2:19" x14ac:dyDescent="0.35">
      <c r="B168" s="11">
        <v>165</v>
      </c>
      <c r="C168" t="s">
        <v>612</v>
      </c>
      <c r="D168" s="12">
        <v>2008</v>
      </c>
      <c r="E168" t="s">
        <v>82</v>
      </c>
      <c r="F168" t="s">
        <v>220</v>
      </c>
      <c r="G168" t="s">
        <v>83</v>
      </c>
      <c r="H168" t="s">
        <v>221</v>
      </c>
      <c r="I168" s="11">
        <v>3.43</v>
      </c>
      <c r="J168" s="11">
        <v>4</v>
      </c>
      <c r="K168" s="11">
        <v>3.5</v>
      </c>
      <c r="L168" s="11">
        <v>3.5</v>
      </c>
      <c r="M168" s="11">
        <v>3</v>
      </c>
      <c r="N168" s="11">
        <v>2.5</v>
      </c>
      <c r="O168" s="11">
        <v>3.5</v>
      </c>
      <c r="P168" s="11">
        <v>4</v>
      </c>
      <c r="Q168" t="s">
        <v>613</v>
      </c>
      <c r="R168" s="12">
        <v>103</v>
      </c>
      <c r="S168" t="str">
        <f xml:space="preserve"> HYPERLINK("ReviewHtml/review_Ponyo.html", "https://2danicritic.github.io/ReviewHtml/review_Ponyo.html")</f>
        <v>https://2danicritic.github.io/ReviewHtml/review_Ponyo.html</v>
      </c>
    </row>
    <row r="169" spans="2:19" x14ac:dyDescent="0.35">
      <c r="B169" s="11">
        <v>166</v>
      </c>
      <c r="C169" t="s">
        <v>614</v>
      </c>
      <c r="D169" s="12">
        <v>1992</v>
      </c>
      <c r="E169" t="s">
        <v>82</v>
      </c>
      <c r="F169" t="s">
        <v>220</v>
      </c>
      <c r="G169" t="s">
        <v>83</v>
      </c>
      <c r="H169" t="s">
        <v>221</v>
      </c>
      <c r="I169" s="11">
        <v>3.57</v>
      </c>
      <c r="J169" s="11">
        <v>3.5</v>
      </c>
      <c r="K169" s="11">
        <v>3.5</v>
      </c>
      <c r="L169" s="11">
        <v>3</v>
      </c>
      <c r="M169" s="11">
        <v>3.5</v>
      </c>
      <c r="N169" s="11">
        <v>3</v>
      </c>
      <c r="O169" s="11">
        <v>4.5</v>
      </c>
      <c r="P169" s="11">
        <v>4</v>
      </c>
      <c r="Q169" t="s">
        <v>480</v>
      </c>
      <c r="R169" s="12">
        <v>94</v>
      </c>
      <c r="S169" t="str">
        <f xml:space="preserve"> HYPERLINK("ReviewHtml/review_Porco_Rosso.html", "https://2danicritic.github.io/ReviewHtml/review_Porco_Rosso.html")</f>
        <v>https://2danicritic.github.io/ReviewHtml/review_Porco_Rosso.html</v>
      </c>
    </row>
    <row r="170" spans="2:19" x14ac:dyDescent="0.35">
      <c r="B170" s="11">
        <v>167</v>
      </c>
      <c r="C170" t="s">
        <v>615</v>
      </c>
      <c r="D170" s="12">
        <v>1997</v>
      </c>
      <c r="E170" t="s">
        <v>82</v>
      </c>
      <c r="F170" t="s">
        <v>220</v>
      </c>
      <c r="G170" t="s">
        <v>83</v>
      </c>
      <c r="H170" t="s">
        <v>221</v>
      </c>
      <c r="I170" s="11">
        <v>4.29</v>
      </c>
      <c r="J170" s="11">
        <v>4</v>
      </c>
      <c r="K170" s="11">
        <v>4.5</v>
      </c>
      <c r="L170" s="11">
        <v>3.5</v>
      </c>
      <c r="M170" s="11">
        <v>4</v>
      </c>
      <c r="N170" s="11">
        <v>5</v>
      </c>
      <c r="O170" s="11">
        <v>4</v>
      </c>
      <c r="P170" s="11">
        <v>5</v>
      </c>
      <c r="Q170" t="s">
        <v>616</v>
      </c>
      <c r="R170" s="12">
        <v>134</v>
      </c>
      <c r="S170" t="str">
        <f xml:space="preserve"> HYPERLINK("ReviewHtml/review_Princess_Mononoke.html", "https://2danicritic.github.io/ReviewHtml/review_Princess_Mononoke.html")</f>
        <v>https://2danicritic.github.io/ReviewHtml/review_Princess_Mononoke.html</v>
      </c>
    </row>
    <row r="171" spans="2:19" x14ac:dyDescent="0.35">
      <c r="B171" s="11">
        <v>168</v>
      </c>
      <c r="C171" t="s">
        <v>617</v>
      </c>
      <c r="D171" s="12">
        <v>2015</v>
      </c>
      <c r="E171" t="s">
        <v>82</v>
      </c>
      <c r="F171" t="s">
        <v>618</v>
      </c>
      <c r="G171" t="s">
        <v>106</v>
      </c>
      <c r="H171" t="s">
        <v>619</v>
      </c>
      <c r="I171" s="11">
        <v>3.21</v>
      </c>
      <c r="J171" s="11">
        <v>3</v>
      </c>
      <c r="K171" s="11">
        <v>3</v>
      </c>
      <c r="L171" s="11">
        <v>3</v>
      </c>
      <c r="M171" s="11">
        <v>3</v>
      </c>
      <c r="N171" s="11">
        <v>3</v>
      </c>
      <c r="O171" s="11">
        <v>3.5</v>
      </c>
      <c r="P171" s="11">
        <v>4</v>
      </c>
      <c r="Q171" t="s">
        <v>620</v>
      </c>
      <c r="R171" s="12">
        <v>300</v>
      </c>
      <c r="S171" t="str">
        <f xml:space="preserve"> HYPERLINK("ReviewHtml/review_Prison_School.html", "https://2danicritic.github.io/ReviewHtml/review_Prison_School.html")</f>
        <v>https://2danicritic.github.io/ReviewHtml/review_Prison_School.html</v>
      </c>
    </row>
    <row r="172" spans="2:19" x14ac:dyDescent="0.35">
      <c r="B172" s="11">
        <v>169</v>
      </c>
      <c r="C172" t="s">
        <v>621</v>
      </c>
      <c r="D172" s="12">
        <v>2015</v>
      </c>
      <c r="E172" t="s">
        <v>82</v>
      </c>
      <c r="F172" t="s">
        <v>410</v>
      </c>
      <c r="G172" t="s">
        <v>106</v>
      </c>
      <c r="H172" t="s">
        <v>622</v>
      </c>
      <c r="I172" s="11">
        <v>3.07</v>
      </c>
      <c r="J172" s="11">
        <v>3</v>
      </c>
      <c r="K172" s="11">
        <v>3</v>
      </c>
      <c r="L172" s="11">
        <v>3</v>
      </c>
      <c r="M172" s="11">
        <v>3.5</v>
      </c>
      <c r="N172" s="11">
        <v>2.5</v>
      </c>
      <c r="O172" s="11">
        <v>3.5</v>
      </c>
      <c r="P172" s="11">
        <v>3</v>
      </c>
      <c r="Q172" t="s">
        <v>623</v>
      </c>
      <c r="R172" s="12">
        <v>300</v>
      </c>
      <c r="S172" t="str">
        <f xml:space="preserve"> HYPERLINK("ReviewHtml/review_Punch_Line.html", "https://2danicritic.github.io/ReviewHtml/review_Punch_Line.html")</f>
        <v>https://2danicritic.github.io/ReviewHtml/review_Punch_Line.html</v>
      </c>
    </row>
    <row r="173" spans="2:19" x14ac:dyDescent="0.35">
      <c r="B173" s="11">
        <v>170</v>
      </c>
      <c r="C173" t="s">
        <v>624</v>
      </c>
      <c r="D173" s="12">
        <v>2014</v>
      </c>
      <c r="E173" t="s">
        <v>82</v>
      </c>
      <c r="F173" t="s">
        <v>625</v>
      </c>
      <c r="G173" t="s">
        <v>106</v>
      </c>
      <c r="H173" t="s">
        <v>626</v>
      </c>
      <c r="I173" s="11">
        <v>4</v>
      </c>
      <c r="J173" s="11">
        <v>4</v>
      </c>
      <c r="K173" s="11">
        <v>4</v>
      </c>
      <c r="L173" s="11">
        <v>3.5</v>
      </c>
      <c r="M173" s="11">
        <v>4</v>
      </c>
      <c r="N173" s="11">
        <v>3.5</v>
      </c>
      <c r="O173" s="11">
        <v>4</v>
      </c>
      <c r="P173" s="11">
        <v>5</v>
      </c>
      <c r="Q173" t="s">
        <v>320</v>
      </c>
      <c r="R173" s="12">
        <v>300</v>
      </c>
      <c r="S173" t="str">
        <f xml:space="preserve"> HYPERLINK("ReviewHtml/review_Rage_of_Bahamut_-_Genesis.html", "https://2danicritic.github.io/ReviewHtml/review_Rage_of_Bahamut_-_Genesis.html")</f>
        <v>https://2danicritic.github.io/ReviewHtml/review_Rage_of_Bahamut_-_Genesis.html</v>
      </c>
    </row>
    <row r="174" spans="2:19" x14ac:dyDescent="0.35">
      <c r="B174" s="11">
        <v>171</v>
      </c>
      <c r="C174" t="s">
        <v>627</v>
      </c>
      <c r="D174" s="12">
        <v>2014</v>
      </c>
      <c r="E174" t="s">
        <v>82</v>
      </c>
      <c r="F174" t="s">
        <v>628</v>
      </c>
      <c r="G174" t="s">
        <v>106</v>
      </c>
      <c r="H174" t="s">
        <v>629</v>
      </c>
      <c r="I174" s="11">
        <v>3</v>
      </c>
      <c r="J174" s="11">
        <v>3</v>
      </c>
      <c r="K174" s="11">
        <v>3</v>
      </c>
      <c r="L174" s="11">
        <v>3.5</v>
      </c>
      <c r="M174" s="11">
        <v>3</v>
      </c>
      <c r="N174" s="11">
        <v>2.5</v>
      </c>
      <c r="O174" s="11">
        <v>3</v>
      </c>
      <c r="P174" s="11">
        <v>3</v>
      </c>
      <c r="Q174" t="s">
        <v>630</v>
      </c>
      <c r="R174" s="12">
        <v>300</v>
      </c>
      <c r="S174" t="str">
        <f xml:space="preserve"> HYPERLINK("ReviewHtml/review_Rail_Wars.html", "https://2danicritic.github.io/ReviewHtml/review_Rail_Wars.html")</f>
        <v>https://2danicritic.github.io/ReviewHtml/review_Rail_Wars.html</v>
      </c>
    </row>
    <row r="175" spans="2:19" x14ac:dyDescent="0.35">
      <c r="B175" s="11">
        <v>172</v>
      </c>
      <c r="C175" t="s">
        <v>631</v>
      </c>
      <c r="D175" s="12">
        <v>2009</v>
      </c>
      <c r="E175" t="s">
        <v>82</v>
      </c>
      <c r="F175" t="s">
        <v>632</v>
      </c>
      <c r="G175" t="s">
        <v>83</v>
      </c>
      <c r="H175" t="s">
        <v>633</v>
      </c>
      <c r="I175" s="11">
        <v>4.3600000000000003</v>
      </c>
      <c r="J175" s="11">
        <v>4.5</v>
      </c>
      <c r="K175" s="11">
        <v>5</v>
      </c>
      <c r="L175" s="11">
        <v>5</v>
      </c>
      <c r="M175" s="11">
        <v>3.5</v>
      </c>
      <c r="N175" s="11">
        <v>3</v>
      </c>
      <c r="O175" s="11">
        <v>4.5</v>
      </c>
      <c r="P175" s="11">
        <v>5</v>
      </c>
      <c r="Q175" t="s">
        <v>634</v>
      </c>
      <c r="R175" s="12">
        <v>102</v>
      </c>
      <c r="S175" t="str">
        <f xml:space="preserve"> HYPERLINK("ReviewHtml/review_Redline.html", "https://2danicritic.github.io/ReviewHtml/review_Redline.html")</f>
        <v>https://2danicritic.github.io/ReviewHtml/review_Redline.html</v>
      </c>
    </row>
    <row r="176" spans="2:19" x14ac:dyDescent="0.35">
      <c r="B176" s="11">
        <v>173</v>
      </c>
      <c r="C176" t="s">
        <v>635</v>
      </c>
      <c r="D176" s="12">
        <v>1978</v>
      </c>
      <c r="E176" t="s">
        <v>82</v>
      </c>
      <c r="F176" t="s">
        <v>636</v>
      </c>
      <c r="G176" t="s">
        <v>83</v>
      </c>
      <c r="H176" t="s">
        <v>637</v>
      </c>
      <c r="I176" s="11">
        <v>3.57</v>
      </c>
      <c r="J176" s="11">
        <v>4</v>
      </c>
      <c r="K176" s="11">
        <v>3</v>
      </c>
      <c r="L176" s="11">
        <v>3.5</v>
      </c>
      <c r="M176" s="11">
        <v>3.5</v>
      </c>
      <c r="N176" s="11">
        <v>4</v>
      </c>
      <c r="O176" s="11">
        <v>3</v>
      </c>
      <c r="P176" s="11">
        <v>4</v>
      </c>
      <c r="Q176" t="s">
        <v>638</v>
      </c>
      <c r="R176" s="12">
        <v>47</v>
      </c>
      <c r="S176" t="str">
        <f xml:space="preserve"> HYPERLINK("ReviewHtml/review_Ringing_Bell.html", "https://2danicritic.github.io/ReviewHtml/review_Ringing_Bell.html")</f>
        <v>https://2danicritic.github.io/ReviewHtml/review_Ringing_Bell.html</v>
      </c>
    </row>
    <row r="177" spans="2:19" x14ac:dyDescent="0.35">
      <c r="B177" s="11">
        <v>174</v>
      </c>
      <c r="C177" t="s">
        <v>639</v>
      </c>
      <c r="D177" s="12">
        <v>1983</v>
      </c>
      <c r="E177" t="s">
        <v>570</v>
      </c>
      <c r="F177" t="s">
        <v>640</v>
      </c>
      <c r="G177" t="s">
        <v>83</v>
      </c>
      <c r="H177" t="s">
        <v>641</v>
      </c>
      <c r="I177" s="11">
        <v>2.86</v>
      </c>
      <c r="J177" s="11">
        <v>3.5</v>
      </c>
      <c r="K177" s="11">
        <v>3.5</v>
      </c>
      <c r="L177" s="11">
        <v>2.5</v>
      </c>
      <c r="M177" s="11">
        <v>3.5</v>
      </c>
      <c r="N177" s="11">
        <v>2</v>
      </c>
      <c r="O177" s="11">
        <v>2.5</v>
      </c>
      <c r="P177" s="11">
        <v>2.5</v>
      </c>
      <c r="Q177" t="s">
        <v>335</v>
      </c>
      <c r="R177" s="12">
        <v>77</v>
      </c>
      <c r="S177" t="str">
        <f xml:space="preserve"> HYPERLINK("ReviewHtml/review_Rock_and_Rule.html", "https://2danicritic.github.io/ReviewHtml/review_Rock_and_Rule.html")</f>
        <v>https://2danicritic.github.io/ReviewHtml/review_Rock_and_Rule.html</v>
      </c>
    </row>
    <row r="178" spans="2:19" x14ac:dyDescent="0.35">
      <c r="B178" s="11">
        <v>175</v>
      </c>
      <c r="C178" t="s">
        <v>642</v>
      </c>
      <c r="D178" s="12">
        <v>1991</v>
      </c>
      <c r="E178" t="s">
        <v>416</v>
      </c>
      <c r="F178" t="s">
        <v>643</v>
      </c>
      <c r="G178" t="s">
        <v>83</v>
      </c>
      <c r="H178" t="s">
        <v>644</v>
      </c>
      <c r="I178" s="11">
        <v>3.14</v>
      </c>
      <c r="J178" s="11">
        <v>3</v>
      </c>
      <c r="K178" s="11">
        <v>3</v>
      </c>
      <c r="L178" s="11">
        <v>4</v>
      </c>
      <c r="M178" s="11">
        <v>4</v>
      </c>
      <c r="N178" s="11">
        <v>2</v>
      </c>
      <c r="O178" s="11">
        <v>3</v>
      </c>
      <c r="P178" s="11">
        <v>3</v>
      </c>
      <c r="Q178" t="s">
        <v>645</v>
      </c>
      <c r="R178" s="12">
        <v>74</v>
      </c>
      <c r="S178" t="str">
        <f xml:space="preserve"> HYPERLINK("ReviewHtml/review_Rock-a-Doodle.html", "https://2danicritic.github.io/ReviewHtml/review_Rock-a-Doodle.html")</f>
        <v>https://2danicritic.github.io/ReviewHtml/review_Rock-a-Doodle.html</v>
      </c>
    </row>
    <row r="179" spans="2:19" x14ac:dyDescent="0.35">
      <c r="B179" s="11">
        <v>176</v>
      </c>
      <c r="C179" t="s">
        <v>646</v>
      </c>
      <c r="D179" s="12">
        <v>2015</v>
      </c>
      <c r="E179" t="s">
        <v>82</v>
      </c>
      <c r="F179" t="s">
        <v>628</v>
      </c>
      <c r="G179" t="s">
        <v>106</v>
      </c>
      <c r="H179" t="s">
        <v>647</v>
      </c>
      <c r="I179" s="11">
        <v>3.5</v>
      </c>
      <c r="J179" s="11">
        <v>3</v>
      </c>
      <c r="K179" s="11">
        <v>3.5</v>
      </c>
      <c r="L179" s="11">
        <v>3.5</v>
      </c>
      <c r="M179" s="11">
        <v>3.5</v>
      </c>
      <c r="N179" s="11">
        <v>3.5</v>
      </c>
      <c r="O179" s="11">
        <v>3.5</v>
      </c>
      <c r="P179" s="11">
        <v>4</v>
      </c>
      <c r="Q179" t="s">
        <v>648</v>
      </c>
      <c r="R179" s="12">
        <v>300</v>
      </c>
      <c r="S179" t="str">
        <f xml:space="preserve"> HYPERLINK("ReviewHtml/review_Rokka_-_Braves_of_the_Six_Flowers.html", "https://2danicritic.github.io/ReviewHtml/review_Rokka_-_Braves_of_the_Six_Flowers.html")</f>
        <v>https://2danicritic.github.io/ReviewHtml/review_Rokka_-_Braves_of_the_Six_Flowers.html</v>
      </c>
    </row>
    <row r="180" spans="2:19" x14ac:dyDescent="0.35">
      <c r="B180" s="11">
        <v>177</v>
      </c>
      <c r="C180" t="s">
        <v>649</v>
      </c>
      <c r="D180" s="12">
        <v>2014</v>
      </c>
      <c r="E180" t="s">
        <v>189</v>
      </c>
      <c r="F180" t="s">
        <v>650</v>
      </c>
      <c r="G180" t="s">
        <v>83</v>
      </c>
      <c r="H180" t="s">
        <v>651</v>
      </c>
      <c r="I180" s="11">
        <v>2.93</v>
      </c>
      <c r="J180" s="11">
        <v>2.5</v>
      </c>
      <c r="K180" s="11">
        <v>3</v>
      </c>
      <c r="L180" s="11">
        <v>2.5</v>
      </c>
      <c r="M180" s="11">
        <v>3</v>
      </c>
      <c r="N180" s="11">
        <v>2.5</v>
      </c>
      <c r="O180" s="11">
        <v>3</v>
      </c>
      <c r="P180" s="11">
        <v>4</v>
      </c>
      <c r="Q180" t="s">
        <v>652</v>
      </c>
      <c r="R180" s="12">
        <v>81</v>
      </c>
      <c r="S180" t="str">
        <f xml:space="preserve"> HYPERLINK("ReviewHtml/review_Satellite_Girl_and_Milk_Cow.html", "https://2danicritic.github.io/ReviewHtml/review_Satellite_Girl_and_Milk_Cow.html")</f>
        <v>https://2danicritic.github.io/ReviewHtml/review_Satellite_Girl_and_Milk_Cow.html</v>
      </c>
    </row>
    <row r="181" spans="2:19" x14ac:dyDescent="0.35">
      <c r="B181" s="11">
        <v>178</v>
      </c>
      <c r="C181" t="s">
        <v>653</v>
      </c>
      <c r="D181" s="12">
        <v>1998</v>
      </c>
      <c r="E181" t="s">
        <v>82</v>
      </c>
      <c r="F181" t="s">
        <v>654</v>
      </c>
      <c r="G181" t="s">
        <v>106</v>
      </c>
      <c r="H181" t="s">
        <v>444</v>
      </c>
      <c r="I181" s="11">
        <v>3.71</v>
      </c>
      <c r="J181" s="11">
        <v>2.5</v>
      </c>
      <c r="K181" s="11">
        <v>3</v>
      </c>
      <c r="L181" s="11">
        <v>3.5</v>
      </c>
      <c r="M181" s="11">
        <v>3</v>
      </c>
      <c r="N181" s="11">
        <v>5</v>
      </c>
      <c r="O181" s="11">
        <v>4</v>
      </c>
      <c r="P181" s="11">
        <v>5</v>
      </c>
      <c r="Q181" t="s">
        <v>655</v>
      </c>
      <c r="R181" s="12">
        <v>325</v>
      </c>
      <c r="S181" t="str">
        <f xml:space="preserve"> HYPERLINK("ReviewHtml/review_Serial_Experiments_Lain.html", "https://2danicritic.github.io/ReviewHtml/review_Serial_Experiments_Lain.html")</f>
        <v>https://2danicritic.github.io/ReviewHtml/review_Serial_Experiments_Lain.html</v>
      </c>
    </row>
    <row r="182" spans="2:19" x14ac:dyDescent="0.35">
      <c r="B182" s="11">
        <v>179</v>
      </c>
      <c r="C182" t="s">
        <v>656</v>
      </c>
      <c r="D182" s="12">
        <v>2015</v>
      </c>
      <c r="E182" t="s">
        <v>82</v>
      </c>
      <c r="F182" t="s">
        <v>134</v>
      </c>
      <c r="G182" t="s">
        <v>106</v>
      </c>
      <c r="H182" t="s">
        <v>657</v>
      </c>
      <c r="I182" s="11">
        <v>2.57</v>
      </c>
      <c r="J182" s="11">
        <v>2.5</v>
      </c>
      <c r="K182" s="11">
        <v>3</v>
      </c>
      <c r="L182" s="11">
        <v>3</v>
      </c>
      <c r="M182" s="11">
        <v>2.5</v>
      </c>
      <c r="N182" s="11">
        <v>2.5</v>
      </c>
      <c r="O182" s="11">
        <v>2.5</v>
      </c>
      <c r="P182" s="11">
        <v>2</v>
      </c>
      <c r="Q182" t="s">
        <v>658</v>
      </c>
      <c r="R182" s="12">
        <v>300</v>
      </c>
      <c r="S182" t="str">
        <f xml:space="preserve"> HYPERLINK("ReviewHtml/review_Shimoneta_-_A_Boring_World_Where_the_Concept_of_Dirty_Jokes_Doesn't_Exist.html", "https://2danicritic.github.io/ReviewHtml/review_Shimoneta_-_A_Boring_World_Where_the_Concept_of_Dirty_Jokes_Doesn't_Exist.html")</f>
        <v>https://2danicritic.github.io/ReviewHtml/review_Shimoneta_-_A_Boring_World_Where_the_Concept_of_Dirty_Jokes_Doesn't_Exist.html</v>
      </c>
    </row>
    <row r="183" spans="2:19" x14ac:dyDescent="0.35">
      <c r="B183" s="11">
        <v>180</v>
      </c>
      <c r="C183" t="s">
        <v>659</v>
      </c>
      <c r="D183" s="12">
        <v>2014</v>
      </c>
      <c r="E183" t="s">
        <v>82</v>
      </c>
      <c r="F183" t="s">
        <v>119</v>
      </c>
      <c r="G183" t="s">
        <v>106</v>
      </c>
      <c r="H183" t="s">
        <v>619</v>
      </c>
      <c r="I183" s="11">
        <v>3.36</v>
      </c>
      <c r="J183" s="11">
        <v>3</v>
      </c>
      <c r="K183" s="11">
        <v>3</v>
      </c>
      <c r="L183" s="11">
        <v>3</v>
      </c>
      <c r="M183" s="11">
        <v>3.5</v>
      </c>
      <c r="N183" s="11">
        <v>3.5</v>
      </c>
      <c r="O183" s="11">
        <v>3.5</v>
      </c>
      <c r="P183" s="11">
        <v>4</v>
      </c>
      <c r="Q183" t="s">
        <v>660</v>
      </c>
      <c r="R183" s="12">
        <v>600</v>
      </c>
      <c r="S183" t="str">
        <f xml:space="preserve"> HYPERLINK("ReviewHtml/review_Shirobako.html", "https://2danicritic.github.io/ReviewHtml/review_Shirobako.html")</f>
        <v>https://2danicritic.github.io/ReviewHtml/review_Shirobako.html</v>
      </c>
    </row>
    <row r="184" spans="2:19" x14ac:dyDescent="0.35">
      <c r="B184" s="11">
        <v>181</v>
      </c>
      <c r="C184" t="s">
        <v>661</v>
      </c>
      <c r="D184" s="12">
        <v>2000</v>
      </c>
      <c r="E184" t="s">
        <v>82</v>
      </c>
      <c r="F184" t="s">
        <v>662</v>
      </c>
      <c r="G184" t="s">
        <v>178</v>
      </c>
      <c r="H184" t="s">
        <v>663</v>
      </c>
      <c r="I184" s="11">
        <v>1.71</v>
      </c>
      <c r="J184" s="11">
        <v>1.5</v>
      </c>
      <c r="K184" s="11">
        <v>2</v>
      </c>
      <c r="L184" s="11">
        <v>2.5</v>
      </c>
      <c r="M184" s="11">
        <v>1.5</v>
      </c>
      <c r="N184" s="11">
        <v>1.5</v>
      </c>
      <c r="O184" s="11">
        <v>2</v>
      </c>
      <c r="P184" s="11">
        <v>1</v>
      </c>
      <c r="Q184" t="s">
        <v>664</v>
      </c>
      <c r="R184" s="12">
        <v>60</v>
      </c>
      <c r="S184" t="str">
        <f xml:space="preserve"> HYPERLINK("ReviewHtml/review_Sin_-_The_Movie.html", "https://2danicritic.github.io/ReviewHtml/review_Sin_-_The_Movie.html")</f>
        <v>https://2danicritic.github.io/ReviewHtml/review_Sin_-_The_Movie.html</v>
      </c>
    </row>
    <row r="185" spans="2:19" x14ac:dyDescent="0.35">
      <c r="B185" s="11">
        <v>182</v>
      </c>
      <c r="C185" t="s">
        <v>665</v>
      </c>
      <c r="D185" s="12">
        <v>2008</v>
      </c>
      <c r="E185" t="s">
        <v>82</v>
      </c>
      <c r="F185" t="s">
        <v>203</v>
      </c>
      <c r="G185" t="s">
        <v>106</v>
      </c>
      <c r="H185" t="s">
        <v>666</v>
      </c>
      <c r="I185" s="11">
        <v>3.93</v>
      </c>
      <c r="J185" s="11">
        <v>4</v>
      </c>
      <c r="K185" s="11">
        <v>4</v>
      </c>
      <c r="L185" s="11">
        <v>4.5</v>
      </c>
      <c r="M185" s="11">
        <v>3</v>
      </c>
      <c r="N185" s="11">
        <v>3</v>
      </c>
      <c r="O185" s="11">
        <v>4</v>
      </c>
      <c r="P185" s="11">
        <v>5</v>
      </c>
      <c r="Q185" t="s">
        <v>667</v>
      </c>
      <c r="R185" s="12">
        <v>1275</v>
      </c>
      <c r="S185" t="str">
        <f xml:space="preserve"> HYPERLINK("ReviewHtml/review_Soul_Eater.html", "https://2danicritic.github.io/ReviewHtml/review_Soul_Eater.html")</f>
        <v>https://2danicritic.github.io/ReviewHtml/review_Soul_Eater.html</v>
      </c>
    </row>
    <row r="186" spans="2:19" x14ac:dyDescent="0.35">
      <c r="B186" s="11">
        <v>183</v>
      </c>
      <c r="C186" t="s">
        <v>668</v>
      </c>
      <c r="D186" s="12">
        <v>2014</v>
      </c>
      <c r="E186" t="s">
        <v>82</v>
      </c>
      <c r="F186" t="s">
        <v>203</v>
      </c>
      <c r="G186" t="s">
        <v>106</v>
      </c>
      <c r="H186" t="s">
        <v>669</v>
      </c>
      <c r="I186" s="11">
        <v>3.93</v>
      </c>
      <c r="J186" s="11">
        <v>4.5</v>
      </c>
      <c r="K186" s="11">
        <v>3.5</v>
      </c>
      <c r="L186" s="11">
        <v>3.5</v>
      </c>
      <c r="M186" s="11">
        <v>3.5</v>
      </c>
      <c r="N186" s="11">
        <v>3.5</v>
      </c>
      <c r="O186" s="11">
        <v>4.5</v>
      </c>
      <c r="P186" s="11">
        <v>4.5</v>
      </c>
      <c r="Q186" t="s">
        <v>670</v>
      </c>
      <c r="R186" s="12">
        <v>650</v>
      </c>
      <c r="S186" t="str">
        <f xml:space="preserve"> HYPERLINK("ReviewHtml/review_Space_Dandy.html", "https://2danicritic.github.io/ReviewHtml/review_Space_Dandy.html")</f>
        <v>https://2danicritic.github.io/ReviewHtml/review_Space_Dandy.html</v>
      </c>
    </row>
    <row r="187" spans="2:19" x14ac:dyDescent="0.35">
      <c r="B187" s="11">
        <v>184</v>
      </c>
      <c r="C187" t="s">
        <v>671</v>
      </c>
      <c r="D187" s="12">
        <v>2008</v>
      </c>
      <c r="E187" t="s">
        <v>82</v>
      </c>
      <c r="F187" t="s">
        <v>672</v>
      </c>
      <c r="G187" t="s">
        <v>106</v>
      </c>
      <c r="H187" t="s">
        <v>673</v>
      </c>
      <c r="I187" s="11">
        <v>4</v>
      </c>
      <c r="J187" s="11">
        <v>3</v>
      </c>
      <c r="K187" s="11">
        <v>3.5</v>
      </c>
      <c r="L187" s="11">
        <v>4</v>
      </c>
      <c r="M187" s="11">
        <v>5</v>
      </c>
      <c r="N187" s="11">
        <v>3.5</v>
      </c>
      <c r="O187" s="11">
        <v>4</v>
      </c>
      <c r="P187" s="11">
        <v>5</v>
      </c>
      <c r="Q187" t="s">
        <v>674</v>
      </c>
      <c r="R187" s="12">
        <v>630</v>
      </c>
      <c r="S187" t="str">
        <f xml:space="preserve"> HYPERLINK("ReviewHtml/review_Spice_and_Wolf.html", "https://2danicritic.github.io/ReviewHtml/review_Spice_and_Wolf.html")</f>
        <v>https://2danicritic.github.io/ReviewHtml/review_Spice_and_Wolf.html</v>
      </c>
    </row>
    <row r="188" spans="2:19" x14ac:dyDescent="0.35">
      <c r="B188" s="11">
        <v>185</v>
      </c>
      <c r="C188" t="s">
        <v>675</v>
      </c>
      <c r="D188" s="12">
        <v>2001</v>
      </c>
      <c r="E188" t="s">
        <v>82</v>
      </c>
      <c r="F188" t="s">
        <v>220</v>
      </c>
      <c r="G188" t="s">
        <v>83</v>
      </c>
      <c r="H188" t="s">
        <v>221</v>
      </c>
      <c r="I188" s="11">
        <v>4</v>
      </c>
      <c r="J188" s="11">
        <v>4</v>
      </c>
      <c r="K188" s="11">
        <v>4</v>
      </c>
      <c r="L188" s="11">
        <v>4</v>
      </c>
      <c r="M188" s="11">
        <v>3.5</v>
      </c>
      <c r="N188" s="11">
        <v>3.5</v>
      </c>
      <c r="O188" s="11">
        <v>4</v>
      </c>
      <c r="P188" s="11">
        <v>5</v>
      </c>
      <c r="Q188" t="s">
        <v>501</v>
      </c>
      <c r="R188" s="12">
        <v>125</v>
      </c>
      <c r="S188" t="str">
        <f xml:space="preserve"> HYPERLINK("ReviewHtml/review_Spirited_Away.html", "https://2danicritic.github.io/ReviewHtml/review_Spirited_Away.html")</f>
        <v>https://2danicritic.github.io/ReviewHtml/review_Spirited_Away.html</v>
      </c>
    </row>
    <row r="189" spans="2:19" x14ac:dyDescent="0.35">
      <c r="B189" s="11">
        <v>186</v>
      </c>
      <c r="C189" t="s">
        <v>676</v>
      </c>
      <c r="D189" s="12">
        <v>2011</v>
      </c>
      <c r="E189" t="s">
        <v>82</v>
      </c>
      <c r="F189" t="s">
        <v>421</v>
      </c>
      <c r="G189" t="s">
        <v>106</v>
      </c>
      <c r="H189" t="s">
        <v>677</v>
      </c>
      <c r="I189" s="11">
        <v>3.93</v>
      </c>
      <c r="J189" s="11">
        <v>3</v>
      </c>
      <c r="K189" s="11">
        <v>3.5</v>
      </c>
      <c r="L189" s="11">
        <v>4.5</v>
      </c>
      <c r="M189" s="11">
        <v>5</v>
      </c>
      <c r="N189" s="11">
        <v>3.5</v>
      </c>
      <c r="O189" s="11">
        <v>4</v>
      </c>
      <c r="P189" s="11">
        <v>4</v>
      </c>
      <c r="Q189" t="s">
        <v>678</v>
      </c>
      <c r="R189" s="12">
        <v>625</v>
      </c>
      <c r="S189" t="str">
        <f xml:space="preserve"> HYPERLINK("ReviewHtml/review_Steins;Gate.html", "https://2danicritic.github.io/ReviewHtml/review_Steins;Gate.html")</f>
        <v>https://2danicritic.github.io/ReviewHtml/review_Steins;Gate.html</v>
      </c>
    </row>
    <row r="190" spans="2:19" x14ac:dyDescent="0.35">
      <c r="B190" s="11">
        <v>187</v>
      </c>
      <c r="C190" t="s">
        <v>679</v>
      </c>
      <c r="D190" s="12">
        <v>1994</v>
      </c>
      <c r="E190" t="s">
        <v>82</v>
      </c>
      <c r="F190" t="s">
        <v>194</v>
      </c>
      <c r="G190" t="s">
        <v>83</v>
      </c>
      <c r="H190" t="s">
        <v>552</v>
      </c>
      <c r="I190" s="11">
        <v>2.5</v>
      </c>
      <c r="J190" s="11">
        <v>2.5</v>
      </c>
      <c r="K190" s="11">
        <v>2.5</v>
      </c>
      <c r="L190" s="11">
        <v>3.5</v>
      </c>
      <c r="M190" s="11">
        <v>2.5</v>
      </c>
      <c r="N190" s="11">
        <v>1.5</v>
      </c>
      <c r="O190" s="11">
        <v>3</v>
      </c>
      <c r="P190" s="11">
        <v>2</v>
      </c>
      <c r="Q190" t="s">
        <v>192</v>
      </c>
      <c r="R190" s="12">
        <v>102</v>
      </c>
      <c r="S190" t="str">
        <f xml:space="preserve"> HYPERLINK("ReviewHtml/review_Street_Fighter_II_-_The_Animated_Movie.html", "https://2danicritic.github.io/ReviewHtml/review_Street_Fighter_II_-_The_Animated_Movie.html")</f>
        <v>https://2danicritic.github.io/ReviewHtml/review_Street_Fighter_II_-_The_Animated_Movie.html</v>
      </c>
    </row>
    <row r="191" spans="2:19" x14ac:dyDescent="0.35">
      <c r="B191" s="11">
        <v>188</v>
      </c>
      <c r="C191" t="s">
        <v>680</v>
      </c>
      <c r="D191" s="12">
        <v>2009</v>
      </c>
      <c r="E191" t="s">
        <v>82</v>
      </c>
      <c r="F191" t="s">
        <v>184</v>
      </c>
      <c r="G191" t="s">
        <v>83</v>
      </c>
      <c r="H191" t="s">
        <v>681</v>
      </c>
      <c r="I191" s="11">
        <v>3.79</v>
      </c>
      <c r="J191" s="11">
        <v>3.5</v>
      </c>
      <c r="K191" s="11">
        <v>4</v>
      </c>
      <c r="L191" s="11">
        <v>3.5</v>
      </c>
      <c r="M191" s="11">
        <v>4</v>
      </c>
      <c r="N191" s="11">
        <v>3.5</v>
      </c>
      <c r="O191" s="11">
        <v>4</v>
      </c>
      <c r="P191" s="11">
        <v>4</v>
      </c>
      <c r="Q191" t="s">
        <v>682</v>
      </c>
      <c r="R191" s="12">
        <v>114</v>
      </c>
      <c r="S191" t="str">
        <f xml:space="preserve"> HYPERLINK("ReviewHtml/review_Summer_Wars.html", "https://2danicritic.github.io/ReviewHtml/review_Summer_Wars.html")</f>
        <v>https://2danicritic.github.io/ReviewHtml/review_Summer_Wars.html</v>
      </c>
    </row>
    <row r="192" spans="2:19" x14ac:dyDescent="0.35">
      <c r="B192" s="11">
        <v>189</v>
      </c>
      <c r="C192" t="s">
        <v>683</v>
      </c>
      <c r="D192" s="12">
        <v>2011</v>
      </c>
      <c r="E192" t="s">
        <v>82</v>
      </c>
      <c r="F192" t="s">
        <v>184</v>
      </c>
      <c r="G192" t="s">
        <v>106</v>
      </c>
      <c r="H192" t="s">
        <v>684</v>
      </c>
      <c r="I192" s="11">
        <v>3</v>
      </c>
      <c r="J192" s="11">
        <v>3</v>
      </c>
      <c r="K192" s="11">
        <v>3</v>
      </c>
      <c r="L192" s="11">
        <v>3.5</v>
      </c>
      <c r="M192" s="11">
        <v>3.5</v>
      </c>
      <c r="N192" s="11">
        <v>3</v>
      </c>
      <c r="O192" s="11">
        <v>3</v>
      </c>
      <c r="P192" s="11">
        <v>2</v>
      </c>
      <c r="Q192" t="s">
        <v>685</v>
      </c>
      <c r="R192" s="12">
        <v>540</v>
      </c>
      <c r="S192" t="str">
        <f xml:space="preserve"> HYPERLINK("ReviewHtml/review_Supernatural_-_The_Animation.html", "https://2danicritic.github.io/ReviewHtml/review_Supernatural_-_The_Animation.html")</f>
        <v>https://2danicritic.github.io/ReviewHtml/review_Supernatural_-_The_Animation.html</v>
      </c>
    </row>
    <row r="193" spans="2:19" x14ac:dyDescent="0.35">
      <c r="B193" s="11">
        <v>190</v>
      </c>
      <c r="C193" t="s">
        <v>686</v>
      </c>
      <c r="D193" s="12">
        <v>2006</v>
      </c>
      <c r="E193" t="s">
        <v>82</v>
      </c>
      <c r="F193" t="s">
        <v>220</v>
      </c>
      <c r="G193" t="s">
        <v>83</v>
      </c>
      <c r="H193" t="s">
        <v>337</v>
      </c>
      <c r="I193" s="11">
        <v>3.43</v>
      </c>
      <c r="J193" s="11">
        <v>3.5</v>
      </c>
      <c r="K193" s="11">
        <v>3.5</v>
      </c>
      <c r="L193" s="11">
        <v>3.5</v>
      </c>
      <c r="M193" s="11">
        <v>3.5</v>
      </c>
      <c r="N193" s="11">
        <v>3</v>
      </c>
      <c r="O193" s="11">
        <v>3</v>
      </c>
      <c r="P193" s="11">
        <v>4</v>
      </c>
      <c r="Q193" t="s">
        <v>687</v>
      </c>
      <c r="R193" s="12">
        <v>115</v>
      </c>
      <c r="S193" t="str">
        <f xml:space="preserve"> HYPERLINK("ReviewHtml/review_Tales_From_Earthsea.html", "https://2danicritic.github.io/ReviewHtml/review_Tales_From_Earthsea.html")</f>
        <v>https://2danicritic.github.io/ReviewHtml/review_Tales_From_Earthsea.html</v>
      </c>
    </row>
    <row r="194" spans="2:19" x14ac:dyDescent="0.35">
      <c r="B194" s="11">
        <v>191</v>
      </c>
      <c r="C194" t="s">
        <v>688</v>
      </c>
      <c r="D194" s="12">
        <v>2018</v>
      </c>
      <c r="E194" t="s">
        <v>416</v>
      </c>
      <c r="F194" t="s">
        <v>689</v>
      </c>
      <c r="G194" t="s">
        <v>83</v>
      </c>
      <c r="H194" t="s">
        <v>690</v>
      </c>
      <c r="I194" s="11">
        <v>2.71</v>
      </c>
      <c r="J194" s="11">
        <v>2.5</v>
      </c>
      <c r="K194" s="11">
        <v>2.5</v>
      </c>
      <c r="L194" s="11">
        <v>2.5</v>
      </c>
      <c r="M194" s="11">
        <v>4</v>
      </c>
      <c r="N194" s="11">
        <v>2</v>
      </c>
      <c r="O194" s="11">
        <v>3.5</v>
      </c>
      <c r="P194" s="11">
        <v>2</v>
      </c>
      <c r="Q194" t="s">
        <v>691</v>
      </c>
      <c r="R194" s="12">
        <v>88</v>
      </c>
      <c r="S194" t="str">
        <f xml:space="preserve"> HYPERLINK("ReviewHtml/review_Teen_Titans_Go_(To_The_Movies).html", "https://2danicritic.github.io/ReviewHtml/review_Teen_Titans_Go_(To_The_Movies).html")</f>
        <v>https://2danicritic.github.io/ReviewHtml/review_Teen_Titans_Go_(To_The_Movies).html</v>
      </c>
    </row>
    <row r="195" spans="2:19" x14ac:dyDescent="0.35">
      <c r="B195" s="11">
        <v>192</v>
      </c>
      <c r="C195" t="s">
        <v>692</v>
      </c>
      <c r="D195" s="12">
        <v>2017</v>
      </c>
      <c r="E195" t="s">
        <v>87</v>
      </c>
      <c r="F195" t="s">
        <v>693</v>
      </c>
      <c r="G195" t="s">
        <v>83</v>
      </c>
      <c r="H195" t="s">
        <v>694</v>
      </c>
      <c r="I195" s="11">
        <v>3.29</v>
      </c>
      <c r="J195" s="11">
        <v>3</v>
      </c>
      <c r="K195" s="11">
        <v>3.5</v>
      </c>
      <c r="L195" s="11">
        <v>3</v>
      </c>
      <c r="M195" s="11">
        <v>2.5</v>
      </c>
      <c r="N195" s="11">
        <v>2.5</v>
      </c>
      <c r="O195" s="11">
        <v>4.5</v>
      </c>
      <c r="P195" s="11">
        <v>4</v>
      </c>
      <c r="Q195" t="s">
        <v>470</v>
      </c>
      <c r="R195" s="12">
        <v>79</v>
      </c>
      <c r="S195" t="str">
        <f xml:space="preserve"> HYPERLINK("ReviewHtml/review_The_Big_Bad_Fox_and_Other_Tales.html", "https://2danicritic.github.io/ReviewHtml/review_The_Big_Bad_Fox_and_Other_Tales.html")</f>
        <v>https://2danicritic.github.io/ReviewHtml/review_The_Big_Bad_Fox_and_Other_Tales.html</v>
      </c>
    </row>
    <row r="196" spans="2:19" x14ac:dyDescent="0.35">
      <c r="B196" s="11">
        <v>193</v>
      </c>
      <c r="C196" t="s">
        <v>695</v>
      </c>
      <c r="D196" s="12">
        <v>2015</v>
      </c>
      <c r="E196" t="s">
        <v>82</v>
      </c>
      <c r="F196" t="s">
        <v>696</v>
      </c>
      <c r="G196" t="s">
        <v>83</v>
      </c>
      <c r="H196" t="s">
        <v>681</v>
      </c>
      <c r="I196" s="11">
        <v>3.93</v>
      </c>
      <c r="J196" s="11">
        <v>4</v>
      </c>
      <c r="K196" s="11">
        <v>4</v>
      </c>
      <c r="L196" s="11">
        <v>4</v>
      </c>
      <c r="M196" s="11">
        <v>4</v>
      </c>
      <c r="N196" s="11">
        <v>3.5</v>
      </c>
      <c r="O196" s="11">
        <v>4</v>
      </c>
      <c r="P196" s="11">
        <v>4</v>
      </c>
      <c r="Q196" t="s">
        <v>697</v>
      </c>
      <c r="R196" s="12">
        <v>120</v>
      </c>
      <c r="S196" t="str">
        <f xml:space="preserve"> HYPERLINK("ReviewHtml/review_The_Boy_and_the_Beast.html", "https://2danicritic.github.io/ReviewHtml/review_The_Boy_and_the_Beast.html")</f>
        <v>https://2danicritic.github.io/ReviewHtml/review_The_Boy_and_the_Beast.html</v>
      </c>
    </row>
    <row r="197" spans="2:19" x14ac:dyDescent="0.35">
      <c r="B197" s="11">
        <v>194</v>
      </c>
      <c r="C197" t="s">
        <v>698</v>
      </c>
      <c r="D197" s="12">
        <v>2017</v>
      </c>
      <c r="E197" t="s">
        <v>699</v>
      </c>
      <c r="F197" t="s">
        <v>700</v>
      </c>
      <c r="G197" t="s">
        <v>83</v>
      </c>
      <c r="H197" t="s">
        <v>701</v>
      </c>
      <c r="I197" s="11">
        <v>4.8600000000000003</v>
      </c>
      <c r="J197" s="11">
        <v>5</v>
      </c>
      <c r="K197" s="11">
        <v>5</v>
      </c>
      <c r="L197" s="11">
        <v>4</v>
      </c>
      <c r="M197" s="11">
        <v>5</v>
      </c>
      <c r="N197" s="11">
        <v>5</v>
      </c>
      <c r="O197" s="11">
        <v>5</v>
      </c>
      <c r="P197" s="11">
        <v>5</v>
      </c>
      <c r="Q197" t="s">
        <v>702</v>
      </c>
      <c r="R197" s="12">
        <v>94</v>
      </c>
      <c r="S197" t="str">
        <f xml:space="preserve"> HYPERLINK("ReviewHtml/review_The_Breadwinner.html", "https://2danicritic.github.io/ReviewHtml/review_The_Breadwinner.html")</f>
        <v>https://2danicritic.github.io/ReviewHtml/review_The_Breadwinner.html</v>
      </c>
    </row>
    <row r="198" spans="2:19" x14ac:dyDescent="0.35">
      <c r="B198" s="11">
        <v>195</v>
      </c>
      <c r="C198" t="s">
        <v>703</v>
      </c>
      <c r="D198" s="12">
        <v>2002</v>
      </c>
      <c r="E198" t="s">
        <v>82</v>
      </c>
      <c r="F198" t="s">
        <v>220</v>
      </c>
      <c r="G198" t="s">
        <v>83</v>
      </c>
      <c r="H198" t="s">
        <v>704</v>
      </c>
      <c r="I198" s="11">
        <v>3.5</v>
      </c>
      <c r="J198" s="11">
        <v>3.5</v>
      </c>
      <c r="K198" s="11">
        <v>3</v>
      </c>
      <c r="L198" s="11">
        <v>3.5</v>
      </c>
      <c r="M198" s="11">
        <v>3.5</v>
      </c>
      <c r="N198" s="11">
        <v>3</v>
      </c>
      <c r="O198" s="11">
        <v>4</v>
      </c>
      <c r="P198" s="11">
        <v>4</v>
      </c>
      <c r="Q198" t="s">
        <v>501</v>
      </c>
      <c r="R198" s="12">
        <v>75</v>
      </c>
      <c r="S198" t="str">
        <f xml:space="preserve"> HYPERLINK("ReviewHtml/review_The_Cat_Returns.html", "https://2danicritic.github.io/ReviewHtml/review_The_Cat_Returns.html")</f>
        <v>https://2danicritic.github.io/ReviewHtml/review_The_Cat_Returns.html</v>
      </c>
    </row>
    <row r="199" spans="2:19" x14ac:dyDescent="0.35">
      <c r="B199" s="11">
        <v>196</v>
      </c>
      <c r="C199" t="s">
        <v>705</v>
      </c>
      <c r="D199" s="12">
        <v>2010</v>
      </c>
      <c r="E199" t="s">
        <v>82</v>
      </c>
      <c r="F199" t="s">
        <v>97</v>
      </c>
      <c r="G199" t="s">
        <v>83</v>
      </c>
      <c r="H199" t="s">
        <v>706</v>
      </c>
      <c r="I199" s="11">
        <v>3.71</v>
      </c>
      <c r="J199" s="11">
        <v>4</v>
      </c>
      <c r="K199" s="11">
        <v>4</v>
      </c>
      <c r="L199" s="11">
        <v>4</v>
      </c>
      <c r="M199" s="11">
        <v>3.5</v>
      </c>
      <c r="N199" s="11">
        <v>3.5</v>
      </c>
      <c r="O199" s="11">
        <v>3</v>
      </c>
      <c r="P199" s="11">
        <v>4</v>
      </c>
      <c r="Q199" t="s">
        <v>707</v>
      </c>
      <c r="R199" s="12">
        <v>162</v>
      </c>
      <c r="S199" t="str">
        <f xml:space="preserve"> HYPERLINK("ReviewHtml/review_The_Disappearance_of_Haruhi_Suzumiya.html", "https://2danicritic.github.io/ReviewHtml/review_The_Disappearance_of_Haruhi_Suzumiya.html")</f>
        <v>https://2danicritic.github.io/ReviewHtml/review_The_Disappearance_of_Haruhi_Suzumiya.html</v>
      </c>
    </row>
    <row r="200" spans="2:19" x14ac:dyDescent="0.35">
      <c r="B200" s="11">
        <v>197</v>
      </c>
      <c r="C200" t="s">
        <v>708</v>
      </c>
      <c r="D200" s="12">
        <v>2015</v>
      </c>
      <c r="E200" t="s">
        <v>82</v>
      </c>
      <c r="F200" t="s">
        <v>259</v>
      </c>
      <c r="G200" t="s">
        <v>106</v>
      </c>
      <c r="H200" t="s">
        <v>709</v>
      </c>
      <c r="I200" s="11">
        <v>3</v>
      </c>
      <c r="J200" s="11">
        <v>3</v>
      </c>
      <c r="K200" s="11">
        <v>3</v>
      </c>
      <c r="L200" s="11">
        <v>3</v>
      </c>
      <c r="M200" s="11">
        <v>3.5</v>
      </c>
      <c r="N200" s="11">
        <v>2.5</v>
      </c>
      <c r="O200" s="11">
        <v>3</v>
      </c>
      <c r="P200" s="11">
        <v>3</v>
      </c>
      <c r="Q200" t="s">
        <v>233</v>
      </c>
      <c r="R200" s="12">
        <v>425</v>
      </c>
      <c r="S200" t="str">
        <f xml:space="preserve"> HYPERLINK("ReviewHtml/review_The_Disappearance_of_Nagato_Yuki-chan.html", "https://2danicritic.github.io/ReviewHtml/review_The_Disappearance_of_Nagato_Yuki-chan.html")</f>
        <v>https://2danicritic.github.io/ReviewHtml/review_The_Disappearance_of_Nagato_Yuki-chan.html</v>
      </c>
    </row>
    <row r="201" spans="2:19" x14ac:dyDescent="0.35">
      <c r="B201" s="11">
        <v>198</v>
      </c>
      <c r="C201" t="s">
        <v>710</v>
      </c>
      <c r="D201" s="12">
        <v>2017</v>
      </c>
      <c r="E201" t="s">
        <v>82</v>
      </c>
      <c r="F201" t="s">
        <v>711</v>
      </c>
      <c r="G201" t="s">
        <v>178</v>
      </c>
      <c r="H201" t="s">
        <v>330</v>
      </c>
      <c r="I201" s="11">
        <v>2.93</v>
      </c>
      <c r="J201" s="11">
        <v>3.5</v>
      </c>
      <c r="K201" s="11">
        <v>3.5</v>
      </c>
      <c r="L201" s="11">
        <v>2</v>
      </c>
      <c r="M201" s="11">
        <v>2</v>
      </c>
      <c r="N201" s="11">
        <v>2.5</v>
      </c>
      <c r="O201" s="11">
        <v>3</v>
      </c>
      <c r="P201" s="11">
        <v>4</v>
      </c>
      <c r="Q201" t="s">
        <v>712</v>
      </c>
      <c r="R201" s="12">
        <v>90</v>
      </c>
      <c r="S201" t="str">
        <f xml:space="preserve"> HYPERLINK("ReviewHtml/review_The_Dragon_Dentist.html", "https://2danicritic.github.io/ReviewHtml/review_The_Dragon_Dentist.html")</f>
        <v>https://2danicritic.github.io/ReviewHtml/review_The_Dragon_Dentist.html</v>
      </c>
    </row>
    <row r="202" spans="2:19" x14ac:dyDescent="0.35">
      <c r="B202" s="11">
        <v>199</v>
      </c>
      <c r="C202" t="s">
        <v>713</v>
      </c>
      <c r="D202" s="12">
        <v>2015</v>
      </c>
      <c r="E202" t="s">
        <v>82</v>
      </c>
      <c r="F202" t="s">
        <v>714</v>
      </c>
      <c r="G202" t="s">
        <v>83</v>
      </c>
      <c r="H202" t="s">
        <v>715</v>
      </c>
      <c r="I202" s="11">
        <v>3.79</v>
      </c>
      <c r="J202" s="11">
        <v>4</v>
      </c>
      <c r="K202" s="11">
        <v>4</v>
      </c>
      <c r="L202" s="11">
        <v>3.5</v>
      </c>
      <c r="M202" s="11">
        <v>3.5</v>
      </c>
      <c r="N202" s="11">
        <v>3.5</v>
      </c>
      <c r="O202" s="11">
        <v>4</v>
      </c>
      <c r="P202" s="11">
        <v>4</v>
      </c>
      <c r="Q202" t="s">
        <v>716</v>
      </c>
      <c r="R202" s="12">
        <v>120</v>
      </c>
      <c r="S202" t="str">
        <f xml:space="preserve"> HYPERLINK("ReviewHtml/review_The_Empire_of_Corpses.html", "https://2danicritic.github.io/ReviewHtml/review_The_Empire_of_Corpses.html")</f>
        <v>https://2danicritic.github.io/ReviewHtml/review_The_Empire_of_Corpses.html</v>
      </c>
    </row>
    <row r="203" spans="2:19" x14ac:dyDescent="0.35">
      <c r="B203" s="11">
        <v>200</v>
      </c>
      <c r="C203" t="s">
        <v>717</v>
      </c>
      <c r="D203" s="12">
        <v>1981</v>
      </c>
      <c r="E203" t="s">
        <v>82</v>
      </c>
      <c r="F203" t="s">
        <v>636</v>
      </c>
      <c r="G203" t="s">
        <v>83</v>
      </c>
      <c r="H203" t="s">
        <v>718</v>
      </c>
      <c r="I203" s="11">
        <v>2.21</v>
      </c>
      <c r="J203" s="11">
        <v>2</v>
      </c>
      <c r="K203" s="11">
        <v>2.5</v>
      </c>
      <c r="L203" s="11">
        <v>3.5</v>
      </c>
      <c r="M203" s="11">
        <v>1.5</v>
      </c>
      <c r="N203" s="11">
        <v>2</v>
      </c>
      <c r="O203" s="11">
        <v>2</v>
      </c>
      <c r="P203" s="11">
        <v>2</v>
      </c>
      <c r="Q203" t="s">
        <v>645</v>
      </c>
      <c r="R203" s="12">
        <v>90</v>
      </c>
      <c r="S203" t="str">
        <f xml:space="preserve"> HYPERLINK("ReviewHtml/review_The_Fantastic_Adventures_of_Unico.html", "https://2danicritic.github.io/ReviewHtml/review_The_Fantastic_Adventures_of_Unico.html")</f>
        <v>https://2danicritic.github.io/ReviewHtml/review_The_Fantastic_Adventures_of_Unico.html</v>
      </c>
    </row>
    <row r="204" spans="2:19" x14ac:dyDescent="0.35">
      <c r="B204" s="11">
        <v>201</v>
      </c>
      <c r="C204" t="s">
        <v>719</v>
      </c>
      <c r="D204" s="12">
        <v>1982</v>
      </c>
      <c r="E204" t="s">
        <v>416</v>
      </c>
      <c r="F204" t="s">
        <v>720</v>
      </c>
      <c r="G204" t="s">
        <v>83</v>
      </c>
      <c r="H204" t="s">
        <v>721</v>
      </c>
      <c r="I204" s="11">
        <v>3.21</v>
      </c>
      <c r="J204" s="11">
        <v>2.5</v>
      </c>
      <c r="K204" s="11">
        <v>3</v>
      </c>
      <c r="L204" s="11">
        <v>3</v>
      </c>
      <c r="M204" s="11">
        <v>3.5</v>
      </c>
      <c r="N204" s="11">
        <v>3</v>
      </c>
      <c r="O204" s="11">
        <v>3.5</v>
      </c>
      <c r="P204" s="11">
        <v>4</v>
      </c>
      <c r="Q204" t="s">
        <v>501</v>
      </c>
      <c r="R204" s="12">
        <v>95</v>
      </c>
      <c r="S204" t="str">
        <f xml:space="preserve"> HYPERLINK("ReviewHtml/review_The_Flight_of_Dragons.html", "https://2danicritic.github.io/ReviewHtml/review_The_Flight_of_Dragons.html")</f>
        <v>https://2danicritic.github.io/ReviewHtml/review_The_Flight_of_Dragons.html</v>
      </c>
    </row>
    <row r="205" spans="2:19" x14ac:dyDescent="0.35">
      <c r="B205" s="11">
        <v>202</v>
      </c>
      <c r="C205" t="s">
        <v>722</v>
      </c>
      <c r="D205" s="12">
        <v>2007</v>
      </c>
      <c r="E205" t="s">
        <v>82</v>
      </c>
      <c r="F205" t="s">
        <v>322</v>
      </c>
      <c r="G205" t="s">
        <v>83</v>
      </c>
      <c r="H205" t="s">
        <v>723</v>
      </c>
      <c r="I205" s="11">
        <v>4.6399999999999997</v>
      </c>
      <c r="J205" s="11">
        <v>4</v>
      </c>
      <c r="K205" s="11">
        <v>5</v>
      </c>
      <c r="L205" s="11">
        <v>5</v>
      </c>
      <c r="M205" s="11">
        <v>4.5</v>
      </c>
      <c r="N205" s="11">
        <v>4.5</v>
      </c>
      <c r="O205" s="11">
        <v>4.5</v>
      </c>
      <c r="P205" s="11">
        <v>5</v>
      </c>
      <c r="Q205" t="s">
        <v>724</v>
      </c>
      <c r="R205" s="12">
        <v>652</v>
      </c>
      <c r="S205" t="str">
        <f xml:space="preserve"> HYPERLINK("ReviewHtml/review_The_Garden_of_Sinners.html", "https://2danicritic.github.io/ReviewHtml/review_The_Garden_of_Sinners.html")</f>
        <v>https://2danicritic.github.io/ReviewHtml/review_The_Garden_of_Sinners.html</v>
      </c>
    </row>
    <row r="206" spans="2:19" x14ac:dyDescent="0.35">
      <c r="B206" s="11">
        <v>203</v>
      </c>
      <c r="C206" t="s">
        <v>725</v>
      </c>
      <c r="D206" s="12">
        <v>2013</v>
      </c>
      <c r="E206" t="s">
        <v>82</v>
      </c>
      <c r="F206" t="s">
        <v>848</v>
      </c>
      <c r="G206" t="s">
        <v>83</v>
      </c>
      <c r="H206" t="s">
        <v>84</v>
      </c>
      <c r="I206" s="11">
        <v>4.1399999999999997</v>
      </c>
      <c r="J206" s="11">
        <v>4.5</v>
      </c>
      <c r="K206" s="11">
        <v>4.5</v>
      </c>
      <c r="L206" s="11">
        <v>3.5</v>
      </c>
      <c r="M206" s="11">
        <v>3.5</v>
      </c>
      <c r="N206" s="11">
        <v>4.5</v>
      </c>
      <c r="O206" s="11">
        <v>3.5</v>
      </c>
      <c r="P206" s="11">
        <v>5</v>
      </c>
      <c r="Q206" t="s">
        <v>233</v>
      </c>
      <c r="R206" s="12">
        <v>46</v>
      </c>
      <c r="S206" t="str">
        <f xml:space="preserve"> HYPERLINK("ReviewHtml/review_The_Garden_of_Words.html", "https://2danicritic.github.io/ReviewHtml/review_The_Garden_of_Words.html")</f>
        <v>https://2danicritic.github.io/ReviewHtml/review_The_Garden_of_Words.html</v>
      </c>
    </row>
    <row r="207" spans="2:19" x14ac:dyDescent="0.35">
      <c r="B207" s="11">
        <v>204</v>
      </c>
      <c r="C207" t="s">
        <v>726</v>
      </c>
      <c r="D207" s="12">
        <v>2006</v>
      </c>
      <c r="E207" t="s">
        <v>82</v>
      </c>
      <c r="F207" t="s">
        <v>184</v>
      </c>
      <c r="G207" t="s">
        <v>83</v>
      </c>
      <c r="H207" t="s">
        <v>681</v>
      </c>
      <c r="I207" s="11">
        <v>4.07</v>
      </c>
      <c r="J207" s="11">
        <v>3.5</v>
      </c>
      <c r="K207" s="11">
        <v>3.5</v>
      </c>
      <c r="L207" s="11">
        <v>4.5</v>
      </c>
      <c r="M207" s="11">
        <v>4</v>
      </c>
      <c r="N207" s="11">
        <v>4</v>
      </c>
      <c r="O207" s="11">
        <v>4</v>
      </c>
      <c r="P207" s="11">
        <v>5</v>
      </c>
      <c r="Q207" t="s">
        <v>727</v>
      </c>
      <c r="R207" s="12">
        <v>98</v>
      </c>
      <c r="S207" t="str">
        <f xml:space="preserve"> HYPERLINK("ReviewHtml/review_The_Girl_Who_Leapt_Through_Time.html", "https://2danicritic.github.io/ReviewHtml/review_The_Girl_Who_Leapt_Through_Time.html")</f>
        <v>https://2danicritic.github.io/ReviewHtml/review_The_Girl_Who_Leapt_Through_Time.html</v>
      </c>
    </row>
    <row r="208" spans="2:19" x14ac:dyDescent="0.35">
      <c r="B208" s="11">
        <v>205</v>
      </c>
      <c r="C208" t="s">
        <v>728</v>
      </c>
      <c r="D208" s="12">
        <v>2016</v>
      </c>
      <c r="E208" t="s">
        <v>729</v>
      </c>
      <c r="F208" t="s">
        <v>730</v>
      </c>
      <c r="G208" t="s">
        <v>83</v>
      </c>
      <c r="H208" t="s">
        <v>731</v>
      </c>
      <c r="I208" s="11">
        <v>3</v>
      </c>
      <c r="J208" s="11">
        <v>3</v>
      </c>
      <c r="K208" s="11">
        <v>2.5</v>
      </c>
      <c r="L208" s="11">
        <v>3</v>
      </c>
      <c r="M208" s="11">
        <v>3</v>
      </c>
      <c r="N208" s="11">
        <v>3.5</v>
      </c>
      <c r="O208" s="11">
        <v>3</v>
      </c>
      <c r="P208" s="11">
        <v>3</v>
      </c>
      <c r="Q208" t="s">
        <v>732</v>
      </c>
      <c r="R208" s="12">
        <v>76</v>
      </c>
      <c r="S208" t="str">
        <f xml:space="preserve"> HYPERLINK("ReviewHtml/review_The_Girl_Without_Hands.html", "https://2danicritic.github.io/ReviewHtml/review_The_Girl_Without_Hands.html")</f>
        <v>https://2danicritic.github.io/ReviewHtml/review_The_Girl_Without_Hands.html</v>
      </c>
    </row>
    <row r="209" spans="2:19" x14ac:dyDescent="0.35">
      <c r="B209" s="11">
        <v>206</v>
      </c>
      <c r="C209" t="s">
        <v>733</v>
      </c>
      <c r="D209" s="12">
        <v>1982</v>
      </c>
      <c r="E209" t="s">
        <v>416</v>
      </c>
      <c r="F209" t="s">
        <v>734</v>
      </c>
      <c r="G209" t="s">
        <v>83</v>
      </c>
      <c r="H209" t="s">
        <v>735</v>
      </c>
      <c r="I209" s="11">
        <v>3.64</v>
      </c>
      <c r="J209" s="11">
        <v>3</v>
      </c>
      <c r="K209" s="11">
        <v>4</v>
      </c>
      <c r="L209" s="11">
        <v>3.5</v>
      </c>
      <c r="M209" s="11">
        <v>3.5</v>
      </c>
      <c r="N209" s="11">
        <v>3.5</v>
      </c>
      <c r="O209" s="11">
        <v>3</v>
      </c>
      <c r="P209" s="11">
        <v>5</v>
      </c>
      <c r="Q209" t="s">
        <v>161</v>
      </c>
      <c r="R209" s="12">
        <v>84</v>
      </c>
      <c r="S209" t="str">
        <f xml:space="preserve"> HYPERLINK("ReviewHtml/review_The_Last_Unicorn.html", "https://2danicritic.github.io/ReviewHtml/review_The_Last_Unicorn.html")</f>
        <v>https://2danicritic.github.io/ReviewHtml/review_The_Last_Unicorn.html</v>
      </c>
    </row>
    <row r="210" spans="2:19" x14ac:dyDescent="0.35">
      <c r="B210" s="11">
        <v>207</v>
      </c>
      <c r="C210" t="s">
        <v>736</v>
      </c>
      <c r="D210" s="12">
        <v>2011</v>
      </c>
      <c r="E210" t="s">
        <v>82</v>
      </c>
      <c r="F210" t="s">
        <v>737</v>
      </c>
      <c r="G210" t="s">
        <v>83</v>
      </c>
      <c r="H210" t="s">
        <v>738</v>
      </c>
      <c r="I210" s="11">
        <v>2.21</v>
      </c>
      <c r="J210" s="11">
        <v>3.5</v>
      </c>
      <c r="K210" s="11">
        <v>2</v>
      </c>
      <c r="L210" s="11">
        <v>2</v>
      </c>
      <c r="M210" s="11">
        <v>2</v>
      </c>
      <c r="N210" s="11">
        <v>2</v>
      </c>
      <c r="O210" s="11">
        <v>2</v>
      </c>
      <c r="P210" s="11">
        <v>2</v>
      </c>
      <c r="Q210" t="s">
        <v>538</v>
      </c>
      <c r="R210" s="12">
        <v>98</v>
      </c>
      <c r="S210" t="str">
        <f xml:space="preserve"> HYPERLINK("ReviewHtml/review_The_Legend_of_the_Millennium_Dragon.html", "https://2danicritic.github.io/ReviewHtml/review_The_Legend_of_the_Millennium_Dragon.html")</f>
        <v>https://2danicritic.github.io/ReviewHtml/review_The_Legend_of_the_Millennium_Dragon.html</v>
      </c>
    </row>
    <row r="211" spans="2:19" x14ac:dyDescent="0.35">
      <c r="B211" s="11">
        <v>208</v>
      </c>
      <c r="C211" t="s">
        <v>739</v>
      </c>
      <c r="D211" s="12">
        <v>2012</v>
      </c>
      <c r="E211" t="s">
        <v>82</v>
      </c>
      <c r="F211" t="s">
        <v>740</v>
      </c>
      <c r="G211" t="s">
        <v>83</v>
      </c>
      <c r="H211" t="s">
        <v>552</v>
      </c>
      <c r="I211" s="11">
        <v>3.29</v>
      </c>
      <c r="J211" s="11">
        <v>3.5</v>
      </c>
      <c r="K211" s="11">
        <v>3.5</v>
      </c>
      <c r="L211" s="11">
        <v>3.5</v>
      </c>
      <c r="M211" s="11">
        <v>2.5</v>
      </c>
      <c r="N211" s="11">
        <v>3</v>
      </c>
      <c r="O211" s="11">
        <v>3</v>
      </c>
      <c r="P211" s="11">
        <v>4</v>
      </c>
      <c r="Q211" t="s">
        <v>741</v>
      </c>
      <c r="R211" s="12">
        <v>105</v>
      </c>
      <c r="S211" t="str">
        <f xml:space="preserve"> HYPERLINK("ReviewHtml/review_The_Life_of_Guskou_Budori.html", "https://2danicritic.github.io/ReviewHtml/review_The_Life_of_Guskou_Budori.html")</f>
        <v>https://2danicritic.github.io/ReviewHtml/review_The_Life_of_Guskou_Budori.html</v>
      </c>
    </row>
    <row r="212" spans="2:19" x14ac:dyDescent="0.35">
      <c r="B212" s="11">
        <v>209</v>
      </c>
      <c r="C212" t="s">
        <v>742</v>
      </c>
      <c r="D212" s="12">
        <v>2006</v>
      </c>
      <c r="E212" t="s">
        <v>82</v>
      </c>
      <c r="F212" t="s">
        <v>97</v>
      </c>
      <c r="G212" t="s">
        <v>106</v>
      </c>
      <c r="H212" t="s">
        <v>462</v>
      </c>
      <c r="I212" s="11">
        <v>2.93</v>
      </c>
      <c r="J212" s="11">
        <v>3</v>
      </c>
      <c r="K212" s="11">
        <v>3</v>
      </c>
      <c r="L212" s="11">
        <v>3.5</v>
      </c>
      <c r="M212" s="11">
        <v>3.5</v>
      </c>
      <c r="N212" s="11">
        <v>2.5</v>
      </c>
      <c r="O212" s="11">
        <v>2.5</v>
      </c>
      <c r="P212" s="11">
        <v>2.5</v>
      </c>
      <c r="Q212" t="s">
        <v>743</v>
      </c>
      <c r="R212" s="12">
        <v>700</v>
      </c>
      <c r="S212" t="str">
        <f xml:space="preserve"> HYPERLINK("ReviewHtml/review_The_Melancholy_of_Haruhi_Suzumiya.html", "https://2danicritic.github.io/ReviewHtml/review_The_Melancholy_of_Haruhi_Suzumiya.html")</f>
        <v>https://2danicritic.github.io/ReviewHtml/review_The_Melancholy_of_Haruhi_Suzumiya.html</v>
      </c>
    </row>
    <row r="213" spans="2:19" x14ac:dyDescent="0.35">
      <c r="B213" s="11">
        <v>210</v>
      </c>
      <c r="C213" t="s">
        <v>744</v>
      </c>
      <c r="D213" s="12">
        <v>2009</v>
      </c>
      <c r="E213" t="s">
        <v>82</v>
      </c>
      <c r="F213" t="s">
        <v>97</v>
      </c>
      <c r="G213" t="s">
        <v>195</v>
      </c>
      <c r="H213" t="s">
        <v>745</v>
      </c>
      <c r="I213" s="11">
        <v>2.36</v>
      </c>
      <c r="J213" s="11">
        <v>1.5</v>
      </c>
      <c r="K213" s="11">
        <v>2.5</v>
      </c>
      <c r="L213" s="11">
        <v>2.5</v>
      </c>
      <c r="M213" s="11">
        <v>3</v>
      </c>
      <c r="N213" s="11">
        <v>1.5</v>
      </c>
      <c r="O213" s="11">
        <v>2.5</v>
      </c>
      <c r="P213" s="11">
        <v>3</v>
      </c>
      <c r="Q213" t="s">
        <v>746</v>
      </c>
      <c r="R213" s="12">
        <v>129</v>
      </c>
      <c r="S213" t="str">
        <f xml:space="preserve"> HYPERLINK("ReviewHtml/review_The_Melancholy_of_Haruhi-Chan_Suzumiya.html", "https://2danicritic.github.io/ReviewHtml/review_The_Melancholy_of_Haruhi-Chan_Suzumiya.html")</f>
        <v>https://2danicritic.github.io/ReviewHtml/review_The_Melancholy_of_Haruhi-Chan_Suzumiya.html</v>
      </c>
    </row>
    <row r="214" spans="2:19" x14ac:dyDescent="0.35">
      <c r="B214" s="11">
        <v>211</v>
      </c>
      <c r="C214" t="s">
        <v>747</v>
      </c>
      <c r="D214" s="12">
        <v>2017</v>
      </c>
      <c r="E214" t="s">
        <v>82</v>
      </c>
      <c r="F214" t="s">
        <v>284</v>
      </c>
      <c r="G214" t="s">
        <v>83</v>
      </c>
      <c r="H214" t="s">
        <v>285</v>
      </c>
      <c r="I214" s="11">
        <v>4.71</v>
      </c>
      <c r="J214" s="11">
        <v>4</v>
      </c>
      <c r="K214" s="11">
        <v>5</v>
      </c>
      <c r="L214" s="11">
        <v>5</v>
      </c>
      <c r="M214" s="11">
        <v>5</v>
      </c>
      <c r="N214" s="11">
        <v>4</v>
      </c>
      <c r="O214" s="11">
        <v>5</v>
      </c>
      <c r="P214" s="11">
        <v>5</v>
      </c>
      <c r="Q214" t="s">
        <v>748</v>
      </c>
      <c r="R214" s="12">
        <v>93</v>
      </c>
      <c r="S214" t="str">
        <f xml:space="preserve"> HYPERLINK("ReviewHtml/review_The_Night_Is_Short,_Walk_On_Girl.html", "https://2danicritic.github.io/ReviewHtml/review_The_Night_Is_Short,_Walk_On_Girl.html")</f>
        <v>https://2danicritic.github.io/ReviewHtml/review_The_Night_Is_Short,_Walk_On_Girl.html</v>
      </c>
    </row>
    <row r="215" spans="2:19" x14ac:dyDescent="0.35">
      <c r="B215" s="11">
        <v>212</v>
      </c>
      <c r="C215" t="s">
        <v>749</v>
      </c>
      <c r="D215" s="12">
        <v>2012</v>
      </c>
      <c r="E215" t="s">
        <v>82</v>
      </c>
      <c r="F215" t="s">
        <v>134</v>
      </c>
      <c r="G215" t="s">
        <v>106</v>
      </c>
      <c r="H215" t="s">
        <v>562</v>
      </c>
      <c r="I215" s="11">
        <v>4</v>
      </c>
      <c r="J215" s="11">
        <v>3</v>
      </c>
      <c r="K215" s="11">
        <v>4</v>
      </c>
      <c r="L215" s="11">
        <v>4</v>
      </c>
      <c r="M215" s="11">
        <v>5</v>
      </c>
      <c r="N215" s="11">
        <v>4</v>
      </c>
      <c r="O215" s="11">
        <v>4</v>
      </c>
      <c r="P215" s="11">
        <v>4</v>
      </c>
      <c r="Q215" t="s">
        <v>436</v>
      </c>
      <c r="R215" s="12">
        <v>600</v>
      </c>
      <c r="S215" t="str">
        <f xml:space="preserve"> HYPERLINK("ReviewHtml/review_The_Pet_Girl_of_Sakurasou.html", "https://2danicritic.github.io/ReviewHtml/review_The_Pet_Girl_of_Sakurasou.html")</f>
        <v>https://2danicritic.github.io/ReviewHtml/review_The_Pet_Girl_of_Sakurasou.html</v>
      </c>
    </row>
    <row r="216" spans="2:19" x14ac:dyDescent="0.35">
      <c r="B216" s="11">
        <v>213</v>
      </c>
      <c r="C216" t="s">
        <v>750</v>
      </c>
      <c r="D216" s="12">
        <v>2004</v>
      </c>
      <c r="E216" t="s">
        <v>82</v>
      </c>
      <c r="F216" t="s">
        <v>235</v>
      </c>
      <c r="G216" t="s">
        <v>83</v>
      </c>
      <c r="H216" t="s">
        <v>84</v>
      </c>
      <c r="I216" s="11">
        <v>3</v>
      </c>
      <c r="J216" s="11">
        <v>2.5</v>
      </c>
      <c r="K216" s="11">
        <v>2.5</v>
      </c>
      <c r="L216" s="11">
        <v>4</v>
      </c>
      <c r="M216" s="11">
        <v>4</v>
      </c>
      <c r="N216" s="11">
        <v>2</v>
      </c>
      <c r="O216" s="11">
        <v>3</v>
      </c>
      <c r="P216" s="11">
        <v>3</v>
      </c>
      <c r="Q216" t="s">
        <v>751</v>
      </c>
      <c r="R216" s="12">
        <v>90</v>
      </c>
      <c r="S216" t="str">
        <f xml:space="preserve"> HYPERLINK("ReviewHtml/review_The_Place_Promised_in_Our_Early_Days.html", "https://2danicritic.github.io/ReviewHtml/review_The_Place_Promised_in_Our_Early_Days.html")</f>
        <v>https://2danicritic.github.io/ReviewHtml/review_The_Place_Promised_in_Our_Early_Days.html</v>
      </c>
    </row>
    <row r="217" spans="2:19" x14ac:dyDescent="0.35">
      <c r="B217" s="11">
        <v>214</v>
      </c>
      <c r="C217" t="s">
        <v>752</v>
      </c>
      <c r="D217" s="12">
        <v>1998</v>
      </c>
      <c r="E217" t="s">
        <v>416</v>
      </c>
      <c r="F217" t="s">
        <v>753</v>
      </c>
      <c r="G217" t="s">
        <v>83</v>
      </c>
      <c r="H217" t="s">
        <v>754</v>
      </c>
      <c r="I217" s="11">
        <v>4.07</v>
      </c>
      <c r="J217" s="11">
        <v>4</v>
      </c>
      <c r="K217" s="11">
        <v>4.5</v>
      </c>
      <c r="L217" s="11">
        <v>4</v>
      </c>
      <c r="M217" s="11">
        <v>4</v>
      </c>
      <c r="N217" s="11">
        <v>3.5</v>
      </c>
      <c r="O217" s="11">
        <v>4</v>
      </c>
      <c r="P217" s="11">
        <v>4.5</v>
      </c>
      <c r="Q217" t="s">
        <v>755</v>
      </c>
      <c r="R217" s="12">
        <v>98</v>
      </c>
      <c r="S217" t="str">
        <f xml:space="preserve"> HYPERLINK("ReviewHtml/review_The_Prince_of_Egpyt.html", "https://2danicritic.github.io/ReviewHtml/review_The_Prince_of_Egpyt.html")</f>
        <v>https://2danicritic.github.io/ReviewHtml/review_The_Prince_of_Egpyt.html</v>
      </c>
    </row>
    <row r="218" spans="2:19" x14ac:dyDescent="0.35">
      <c r="B218" s="11">
        <v>215</v>
      </c>
      <c r="C218" t="s">
        <v>756</v>
      </c>
      <c r="D218" s="12">
        <v>2011</v>
      </c>
      <c r="E218" t="s">
        <v>82</v>
      </c>
      <c r="F218" t="s">
        <v>184</v>
      </c>
      <c r="G218" t="s">
        <v>83</v>
      </c>
      <c r="H218" t="s">
        <v>757</v>
      </c>
      <c r="I218" s="11">
        <v>3.07</v>
      </c>
      <c r="J218" s="11">
        <v>3</v>
      </c>
      <c r="K218" s="11">
        <v>3.5</v>
      </c>
      <c r="L218" s="11">
        <v>3</v>
      </c>
      <c r="M218" s="11">
        <v>3</v>
      </c>
      <c r="N218" s="11">
        <v>3</v>
      </c>
      <c r="O218" s="11">
        <v>3</v>
      </c>
      <c r="P218" s="11">
        <v>3</v>
      </c>
      <c r="Q218" t="s">
        <v>758</v>
      </c>
      <c r="R218" s="12">
        <v>100</v>
      </c>
      <c r="S218" t="str">
        <f xml:space="preserve"> HYPERLINK("ReviewHtml/review_The_Princess_and_the_Pilot.html", "https://2danicritic.github.io/ReviewHtml/review_The_Princess_and_the_Pilot.html")</f>
        <v>https://2danicritic.github.io/ReviewHtml/review_The_Princess_and_the_Pilot.html</v>
      </c>
    </row>
    <row r="219" spans="2:19" x14ac:dyDescent="0.35">
      <c r="B219" s="11">
        <v>216</v>
      </c>
      <c r="C219" t="s">
        <v>759</v>
      </c>
      <c r="D219" s="12">
        <v>2011</v>
      </c>
      <c r="E219" t="s">
        <v>87</v>
      </c>
      <c r="F219" t="s">
        <v>760</v>
      </c>
      <c r="G219" t="s">
        <v>83</v>
      </c>
      <c r="H219" t="s">
        <v>761</v>
      </c>
      <c r="I219" s="11">
        <v>3.14</v>
      </c>
      <c r="J219" s="11">
        <v>3</v>
      </c>
      <c r="K219" s="11">
        <v>3.5</v>
      </c>
      <c r="L219" s="11">
        <v>3</v>
      </c>
      <c r="M219" s="11">
        <v>3</v>
      </c>
      <c r="N219" s="11">
        <v>3</v>
      </c>
      <c r="O219" s="11">
        <v>3.5</v>
      </c>
      <c r="P219" s="11">
        <v>3</v>
      </c>
      <c r="Q219" t="s">
        <v>762</v>
      </c>
      <c r="R219" s="12">
        <v>80</v>
      </c>
      <c r="S219" t="str">
        <f xml:space="preserve"> HYPERLINK("ReviewHtml/review_The_Rabbi's_Cat.html", "https://2danicritic.github.io/ReviewHtml/review_The_Rabbi's_Cat.html")</f>
        <v>https://2danicritic.github.io/ReviewHtml/review_The_Rabbi's_Cat.html</v>
      </c>
    </row>
    <row r="220" spans="2:19" x14ac:dyDescent="0.35">
      <c r="B220" s="11">
        <v>217</v>
      </c>
      <c r="C220" t="s">
        <v>763</v>
      </c>
      <c r="D220" s="12">
        <v>2016</v>
      </c>
      <c r="E220" t="s">
        <v>87</v>
      </c>
      <c r="F220" t="s">
        <v>764</v>
      </c>
      <c r="G220" t="s">
        <v>83</v>
      </c>
      <c r="H220" t="s">
        <v>765</v>
      </c>
      <c r="I220" s="11">
        <v>3.71</v>
      </c>
      <c r="J220" s="11">
        <v>4</v>
      </c>
      <c r="K220" s="11">
        <v>4</v>
      </c>
      <c r="L220" s="11">
        <v>4</v>
      </c>
      <c r="M220" s="11">
        <v>3</v>
      </c>
      <c r="N220" s="11">
        <v>4</v>
      </c>
      <c r="O220" s="11">
        <v>2</v>
      </c>
      <c r="P220" s="11">
        <v>5</v>
      </c>
      <c r="Q220" t="s">
        <v>766</v>
      </c>
      <c r="R220" s="12">
        <v>80</v>
      </c>
      <c r="S220" t="str">
        <f xml:space="preserve"> HYPERLINK("ReviewHtml/review_The_Red_Turtle.html", "https://2danicritic.github.io/ReviewHtml/review_The_Red_Turtle.html")</f>
        <v>https://2danicritic.github.io/ReviewHtml/review_The_Red_Turtle.html</v>
      </c>
    </row>
    <row r="221" spans="2:19" x14ac:dyDescent="0.35">
      <c r="B221" s="11">
        <v>218</v>
      </c>
      <c r="C221" t="s">
        <v>767</v>
      </c>
      <c r="D221" s="12">
        <v>1982</v>
      </c>
      <c r="E221" t="s">
        <v>416</v>
      </c>
      <c r="F221" t="s">
        <v>643</v>
      </c>
      <c r="G221" t="s">
        <v>83</v>
      </c>
      <c r="H221" t="s">
        <v>644</v>
      </c>
      <c r="I221" s="11">
        <v>4.3600000000000003</v>
      </c>
      <c r="J221" s="11">
        <v>4.5</v>
      </c>
      <c r="K221" s="11">
        <v>4</v>
      </c>
      <c r="L221" s="11">
        <v>4.5</v>
      </c>
      <c r="M221" s="11">
        <v>4.5</v>
      </c>
      <c r="N221" s="11">
        <v>4.5</v>
      </c>
      <c r="O221" s="11">
        <v>4.5</v>
      </c>
      <c r="P221" s="11">
        <v>4</v>
      </c>
      <c r="Q221" t="s">
        <v>768</v>
      </c>
      <c r="R221" s="12">
        <v>82</v>
      </c>
      <c r="S221" t="str">
        <f xml:space="preserve"> HYPERLINK("ReviewHtml/review_The_Secret_of_Nimh.html", "https://2danicritic.github.io/ReviewHtml/review_The_Secret_of_Nimh.html")</f>
        <v>https://2danicritic.github.io/ReviewHtml/review_The_Secret_of_Nimh.html</v>
      </c>
    </row>
    <row r="222" spans="2:19" x14ac:dyDescent="0.35">
      <c r="B222" s="11">
        <v>219</v>
      </c>
      <c r="C222" t="s">
        <v>769</v>
      </c>
      <c r="D222" s="12">
        <v>2010</v>
      </c>
      <c r="E222" t="s">
        <v>82</v>
      </c>
      <c r="F222" t="s">
        <v>220</v>
      </c>
      <c r="G222" t="s">
        <v>83</v>
      </c>
      <c r="H222" t="s">
        <v>500</v>
      </c>
      <c r="I222" s="11">
        <v>3.43</v>
      </c>
      <c r="J222" s="11">
        <v>3.5</v>
      </c>
      <c r="K222" s="11">
        <v>4</v>
      </c>
      <c r="L222" s="11">
        <v>4</v>
      </c>
      <c r="M222" s="11">
        <v>3.5</v>
      </c>
      <c r="N222" s="11">
        <v>2.5</v>
      </c>
      <c r="O222" s="11">
        <v>2.5</v>
      </c>
      <c r="P222" s="11">
        <v>4</v>
      </c>
      <c r="Q222" t="s">
        <v>501</v>
      </c>
      <c r="R222" s="12">
        <v>95</v>
      </c>
      <c r="S222" t="str">
        <f xml:space="preserve"> HYPERLINK("ReviewHtml/review_The_Secret_World_of_Arrietty.html", "https://2danicritic.github.io/ReviewHtml/review_The_Secret_World_of_Arrietty.html")</f>
        <v>https://2danicritic.github.io/ReviewHtml/review_The_Secret_World_of_Arrietty.html</v>
      </c>
    </row>
    <row r="223" spans="2:19" x14ac:dyDescent="0.35">
      <c r="B223" s="11">
        <v>220</v>
      </c>
      <c r="C223" t="s">
        <v>770</v>
      </c>
      <c r="D223" s="12">
        <v>2008</v>
      </c>
      <c r="E223" t="s">
        <v>82</v>
      </c>
      <c r="F223" t="s">
        <v>199</v>
      </c>
      <c r="G223" t="s">
        <v>83</v>
      </c>
      <c r="H223" t="s">
        <v>355</v>
      </c>
      <c r="I223" s="11">
        <v>3.36</v>
      </c>
      <c r="J223" s="11">
        <v>4</v>
      </c>
      <c r="K223" s="11">
        <v>3</v>
      </c>
      <c r="L223" s="11">
        <v>4</v>
      </c>
      <c r="M223" s="11">
        <v>3.5</v>
      </c>
      <c r="N223" s="11">
        <v>4</v>
      </c>
      <c r="O223" s="11">
        <v>2</v>
      </c>
      <c r="P223" s="11">
        <v>3.5</v>
      </c>
      <c r="Q223" t="s">
        <v>771</v>
      </c>
      <c r="R223" s="12">
        <v>122</v>
      </c>
      <c r="S223" t="str">
        <f xml:space="preserve"> HYPERLINK("ReviewHtml/review_The_Sky_Crawlers.html", "https://2danicritic.github.io/ReviewHtml/review_The_Sky_Crawlers.html")</f>
        <v>https://2danicritic.github.io/ReviewHtml/review_The_Sky_Crawlers.html</v>
      </c>
    </row>
    <row r="224" spans="2:19" x14ac:dyDescent="0.35">
      <c r="B224" s="11">
        <v>221</v>
      </c>
      <c r="C224" t="s">
        <v>772</v>
      </c>
      <c r="D224" s="12">
        <v>2013</v>
      </c>
      <c r="E224" t="s">
        <v>82</v>
      </c>
      <c r="F224" t="s">
        <v>220</v>
      </c>
      <c r="G224" t="s">
        <v>83</v>
      </c>
      <c r="H224" t="s">
        <v>365</v>
      </c>
      <c r="I224" s="11">
        <v>4.43</v>
      </c>
      <c r="J224" s="11">
        <v>4.5</v>
      </c>
      <c r="K224" s="11">
        <v>5</v>
      </c>
      <c r="L224" s="11">
        <v>4.5</v>
      </c>
      <c r="M224" s="11">
        <v>4</v>
      </c>
      <c r="N224" s="11">
        <v>4</v>
      </c>
      <c r="O224" s="11">
        <v>4</v>
      </c>
      <c r="P224" s="11">
        <v>5</v>
      </c>
      <c r="Q224" t="s">
        <v>773</v>
      </c>
      <c r="R224" s="12">
        <v>137</v>
      </c>
      <c r="S224" t="str">
        <f xml:space="preserve"> HYPERLINK("ReviewHtml/review_The_Tale_of_Princess_Kaguya.html", "https://2danicritic.github.io/ReviewHtml/review_The_Tale_of_Princess_Kaguya.html")</f>
        <v>https://2danicritic.github.io/ReviewHtml/review_The_Tale_of_Princess_Kaguya.html</v>
      </c>
    </row>
    <row r="225" spans="2:19" x14ac:dyDescent="0.35">
      <c r="B225" s="11">
        <v>222</v>
      </c>
      <c r="C225" t="s">
        <v>774</v>
      </c>
      <c r="D225" s="12">
        <v>1993</v>
      </c>
      <c r="E225" t="s">
        <v>416</v>
      </c>
      <c r="F225" t="s">
        <v>775</v>
      </c>
      <c r="G225" t="s">
        <v>83</v>
      </c>
      <c r="H225" t="s">
        <v>776</v>
      </c>
      <c r="I225" s="11">
        <v>4</v>
      </c>
      <c r="J225" s="11">
        <v>5</v>
      </c>
      <c r="K225" s="11">
        <v>5</v>
      </c>
      <c r="L225" s="11">
        <v>3</v>
      </c>
      <c r="M225" s="11">
        <v>3.5</v>
      </c>
      <c r="N225" s="11">
        <v>2.5</v>
      </c>
      <c r="O225" s="11">
        <v>4</v>
      </c>
      <c r="P225" s="11">
        <v>5</v>
      </c>
      <c r="Q225" t="s">
        <v>777</v>
      </c>
      <c r="R225" s="12">
        <v>80</v>
      </c>
      <c r="S225" t="str">
        <f xml:space="preserve"> HYPERLINK("ReviewHtml/review_The_Thief_and_the_Cobbler.html", "https://2danicritic.github.io/ReviewHtml/review_The_Thief_and_the_Cobbler.html")</f>
        <v>https://2danicritic.github.io/ReviewHtml/review_The_Thief_and_the_Cobbler.html</v>
      </c>
    </row>
    <row r="226" spans="2:19" x14ac:dyDescent="0.35">
      <c r="B226" s="11">
        <v>223</v>
      </c>
      <c r="C226" t="s">
        <v>778</v>
      </c>
      <c r="D226" s="12">
        <v>2013</v>
      </c>
      <c r="E226" t="s">
        <v>82</v>
      </c>
      <c r="F226" t="s">
        <v>220</v>
      </c>
      <c r="G226" t="s">
        <v>83</v>
      </c>
      <c r="H226" t="s">
        <v>221</v>
      </c>
      <c r="I226" s="11">
        <v>3.36</v>
      </c>
      <c r="J226" s="11">
        <v>4</v>
      </c>
      <c r="K226" s="11">
        <v>3.5</v>
      </c>
      <c r="L226" s="11">
        <v>3.5</v>
      </c>
      <c r="M226" s="11">
        <v>3.5</v>
      </c>
      <c r="N226" s="11">
        <v>3.5</v>
      </c>
      <c r="O226" s="11">
        <v>2.5</v>
      </c>
      <c r="P226" s="11">
        <v>3</v>
      </c>
      <c r="Q226" t="s">
        <v>779</v>
      </c>
      <c r="R226" s="12">
        <v>126</v>
      </c>
      <c r="S226" t="str">
        <f xml:space="preserve"> HYPERLINK("ReviewHtml/review_The_Wind_Rises.html", "https://2danicritic.github.io/ReviewHtml/review_The_Wind_Rises.html")</f>
        <v>https://2danicritic.github.io/ReviewHtml/review_The_Wind_Rises.html</v>
      </c>
    </row>
    <row r="227" spans="2:19" x14ac:dyDescent="0.35">
      <c r="B227" s="11">
        <v>224</v>
      </c>
      <c r="C227" t="s">
        <v>780</v>
      </c>
      <c r="D227" s="12">
        <v>2011</v>
      </c>
      <c r="E227" t="s">
        <v>82</v>
      </c>
      <c r="F227" t="s">
        <v>235</v>
      </c>
      <c r="G227" t="s">
        <v>178</v>
      </c>
      <c r="H227" t="s">
        <v>781</v>
      </c>
      <c r="I227" s="11">
        <v>1.86</v>
      </c>
      <c r="J227" s="11">
        <v>1</v>
      </c>
      <c r="K227" s="11">
        <v>2.5</v>
      </c>
      <c r="L227" s="11">
        <v>1</v>
      </c>
      <c r="M227" s="11">
        <v>2</v>
      </c>
      <c r="N227" s="11">
        <v>2.5</v>
      </c>
      <c r="O227" s="11">
        <v>2</v>
      </c>
      <c r="P227" s="11">
        <v>2</v>
      </c>
      <c r="Q227" t="s">
        <v>782</v>
      </c>
      <c r="R227" s="12">
        <v>28</v>
      </c>
      <c r="S227" t="str">
        <f xml:space="preserve"> HYPERLINK("ReviewHtml/review_This_Boy_Can_Fight_Aliens.html", "https://2danicritic.github.io/ReviewHtml/review_This_Boy_Can_Fight_Aliens.html")</f>
        <v>https://2danicritic.github.io/ReviewHtml/review_This_Boy_Can_Fight_Aliens.html</v>
      </c>
    </row>
    <row r="228" spans="2:19" x14ac:dyDescent="0.35">
      <c r="B228" s="11">
        <v>225</v>
      </c>
      <c r="C228" t="s">
        <v>783</v>
      </c>
      <c r="D228" s="12">
        <v>1994</v>
      </c>
      <c r="E228" t="s">
        <v>416</v>
      </c>
      <c r="F228" t="s">
        <v>643</v>
      </c>
      <c r="G228" t="s">
        <v>83</v>
      </c>
      <c r="H228" t="s">
        <v>784</v>
      </c>
      <c r="I228" s="11">
        <v>3.79</v>
      </c>
      <c r="J228" s="11">
        <v>4</v>
      </c>
      <c r="K228" s="11">
        <v>4</v>
      </c>
      <c r="L228" s="11">
        <v>4</v>
      </c>
      <c r="M228" s="11">
        <v>4</v>
      </c>
      <c r="N228" s="11">
        <v>3.5</v>
      </c>
      <c r="O228" s="11">
        <v>4</v>
      </c>
      <c r="P228" s="11">
        <v>3</v>
      </c>
      <c r="Q228" t="s">
        <v>785</v>
      </c>
      <c r="R228" s="12">
        <v>86</v>
      </c>
      <c r="S228" t="str">
        <f xml:space="preserve"> HYPERLINK("ReviewHtml/review_Thumbelina.html", "https://2danicritic.github.io/ReviewHtml/review_Thumbelina.html")</f>
        <v>https://2danicritic.github.io/ReviewHtml/review_Thumbelina.html</v>
      </c>
    </row>
    <row r="229" spans="2:19" x14ac:dyDescent="0.35">
      <c r="B229" s="11">
        <v>226</v>
      </c>
      <c r="C229" t="s">
        <v>786</v>
      </c>
      <c r="D229" s="12">
        <v>2010</v>
      </c>
      <c r="E229" t="s">
        <v>82</v>
      </c>
      <c r="F229" t="s">
        <v>787</v>
      </c>
      <c r="G229" t="s">
        <v>83</v>
      </c>
      <c r="H229" t="s">
        <v>788</v>
      </c>
      <c r="I229" s="11">
        <v>3.5</v>
      </c>
      <c r="J229" s="11">
        <v>4</v>
      </c>
      <c r="K229" s="11">
        <v>3.5</v>
      </c>
      <c r="L229" s="11">
        <v>3.5</v>
      </c>
      <c r="M229" s="11">
        <v>3.5</v>
      </c>
      <c r="N229" s="11">
        <v>3.5</v>
      </c>
      <c r="O229" s="11">
        <v>3</v>
      </c>
      <c r="P229" s="11">
        <v>3.5</v>
      </c>
      <c r="Q229" t="s">
        <v>789</v>
      </c>
      <c r="R229" s="12">
        <v>0</v>
      </c>
      <c r="S229" t="str">
        <f xml:space="preserve"> HYPERLINK("ReviewHtml/review_Time_of_Eve.html", "https://2danicritic.github.io/ReviewHtml/review_Time_of_Eve.html")</f>
        <v>https://2danicritic.github.io/ReviewHtml/review_Time_of_Eve.html</v>
      </c>
    </row>
    <row r="230" spans="2:19" x14ac:dyDescent="0.35">
      <c r="B230" s="11">
        <v>227</v>
      </c>
      <c r="C230" t="s">
        <v>790</v>
      </c>
      <c r="D230" s="12">
        <v>2003</v>
      </c>
      <c r="E230" t="s">
        <v>82</v>
      </c>
      <c r="F230" t="s">
        <v>184</v>
      </c>
      <c r="G230" t="s">
        <v>83</v>
      </c>
      <c r="H230" t="s">
        <v>586</v>
      </c>
      <c r="I230" s="11">
        <v>3.43</v>
      </c>
      <c r="J230" s="11">
        <v>3</v>
      </c>
      <c r="K230" s="11">
        <v>3.5</v>
      </c>
      <c r="L230" s="11">
        <v>3</v>
      </c>
      <c r="M230" s="11">
        <v>4</v>
      </c>
      <c r="N230" s="11">
        <v>3.5</v>
      </c>
      <c r="O230" s="11">
        <v>3</v>
      </c>
      <c r="P230" s="11">
        <v>4</v>
      </c>
      <c r="Q230" t="s">
        <v>791</v>
      </c>
      <c r="R230" s="12">
        <v>92</v>
      </c>
      <c r="S230" t="str">
        <f xml:space="preserve"> HYPERLINK("ReviewHtml/review_Tokyo_Godfathers.html", "https://2danicritic.github.io/ReviewHtml/review_Tokyo_Godfathers.html")</f>
        <v>https://2danicritic.github.io/ReviewHtml/review_Tokyo_Godfathers.html</v>
      </c>
    </row>
    <row r="231" spans="2:19" x14ac:dyDescent="0.35">
      <c r="B231" s="11">
        <v>228</v>
      </c>
      <c r="C231" t="s">
        <v>792</v>
      </c>
      <c r="D231" s="12">
        <v>1980</v>
      </c>
      <c r="E231" t="s">
        <v>82</v>
      </c>
      <c r="F231" t="s">
        <v>112</v>
      </c>
      <c r="G231" t="s">
        <v>83</v>
      </c>
      <c r="H231" t="s">
        <v>793</v>
      </c>
      <c r="I231" s="11">
        <v>3.14</v>
      </c>
      <c r="J231" s="11">
        <v>2.5</v>
      </c>
      <c r="K231" s="11">
        <v>2.5</v>
      </c>
      <c r="L231" s="11">
        <v>3.5</v>
      </c>
      <c r="M231" s="11">
        <v>2</v>
      </c>
      <c r="N231" s="11">
        <v>4</v>
      </c>
      <c r="O231" s="11">
        <v>3.5</v>
      </c>
      <c r="P231" s="11">
        <v>4</v>
      </c>
      <c r="Q231" t="s">
        <v>794</v>
      </c>
      <c r="R231" s="12">
        <v>150</v>
      </c>
      <c r="S231" t="str">
        <f xml:space="preserve"> HYPERLINK("ReviewHtml/review_Tomorrow's_Joe.html", "https://2danicritic.github.io/ReviewHtml/review_Tomorrow's_Joe.html")</f>
        <v>https://2danicritic.github.io/ReviewHtml/review_Tomorrow's_Joe.html</v>
      </c>
    </row>
    <row r="232" spans="2:19" x14ac:dyDescent="0.35">
      <c r="B232" s="11">
        <v>229</v>
      </c>
      <c r="C232" t="s">
        <v>795</v>
      </c>
      <c r="D232" s="12">
        <v>2008</v>
      </c>
      <c r="E232" t="s">
        <v>82</v>
      </c>
      <c r="F232" t="s">
        <v>134</v>
      </c>
      <c r="G232" t="s">
        <v>106</v>
      </c>
      <c r="H232" t="s">
        <v>796</v>
      </c>
      <c r="I232" s="11">
        <v>3.93</v>
      </c>
      <c r="J232" s="11">
        <v>3.5</v>
      </c>
      <c r="K232" s="11">
        <v>3.5</v>
      </c>
      <c r="L232" s="11">
        <v>4</v>
      </c>
      <c r="M232" s="11">
        <v>4</v>
      </c>
      <c r="N232" s="11">
        <v>4</v>
      </c>
      <c r="O232" s="11">
        <v>4.5</v>
      </c>
      <c r="P232" s="11">
        <v>4</v>
      </c>
      <c r="Q232" t="s">
        <v>432</v>
      </c>
      <c r="R232" s="12">
        <v>625</v>
      </c>
      <c r="S232" t="str">
        <f xml:space="preserve"> HYPERLINK("ReviewHtml/review_Toradora.html", "https://2danicritic.github.io/ReviewHtml/review_Toradora.html")</f>
        <v>https://2danicritic.github.io/ReviewHtml/review_Toradora.html</v>
      </c>
    </row>
    <row r="233" spans="2:19" x14ac:dyDescent="0.35">
      <c r="B233" s="11">
        <v>230</v>
      </c>
      <c r="C233" t="s">
        <v>797</v>
      </c>
      <c r="D233" s="12">
        <v>2011</v>
      </c>
      <c r="E233" t="s">
        <v>82</v>
      </c>
      <c r="F233" t="s">
        <v>203</v>
      </c>
      <c r="G233" t="s">
        <v>83</v>
      </c>
      <c r="H233" t="s">
        <v>289</v>
      </c>
      <c r="I233" s="11">
        <v>1.5</v>
      </c>
      <c r="J233" s="11">
        <v>1.5</v>
      </c>
      <c r="K233" s="11">
        <v>2</v>
      </c>
      <c r="L233" s="11">
        <v>1.5</v>
      </c>
      <c r="M233" s="11">
        <v>1.5</v>
      </c>
      <c r="N233" s="11">
        <v>1.5</v>
      </c>
      <c r="O233" s="11">
        <v>1.5</v>
      </c>
      <c r="P233" s="11">
        <v>1</v>
      </c>
      <c r="Q233" t="s">
        <v>798</v>
      </c>
      <c r="R233" s="12">
        <v>300</v>
      </c>
      <c r="S233" t="str">
        <f xml:space="preserve"> HYPERLINK("ReviewHtml/review_Towanoquon.html", "https://2danicritic.github.io/ReviewHtml/review_Towanoquon.html")</f>
        <v>https://2danicritic.github.io/ReviewHtml/review_Towanoquon.html</v>
      </c>
    </row>
    <row r="234" spans="2:19" x14ac:dyDescent="0.35">
      <c r="B234" s="11">
        <v>231</v>
      </c>
      <c r="C234" t="s">
        <v>799</v>
      </c>
      <c r="D234" s="12">
        <v>1998</v>
      </c>
      <c r="E234" t="s">
        <v>82</v>
      </c>
      <c r="F234" t="s">
        <v>184</v>
      </c>
      <c r="G234" t="s">
        <v>106</v>
      </c>
      <c r="H234" t="s">
        <v>800</v>
      </c>
      <c r="I234" s="11">
        <v>2.79</v>
      </c>
      <c r="J234" s="11">
        <v>2</v>
      </c>
      <c r="K234" s="11">
        <v>3</v>
      </c>
      <c r="L234" s="11">
        <v>3.5</v>
      </c>
      <c r="M234" s="11">
        <v>3.5</v>
      </c>
      <c r="N234" s="11">
        <v>2</v>
      </c>
      <c r="O234" s="11">
        <v>2.5</v>
      </c>
      <c r="P234" s="11">
        <v>3</v>
      </c>
      <c r="Q234" t="s">
        <v>801</v>
      </c>
      <c r="R234" s="12">
        <v>650</v>
      </c>
      <c r="S234" t="str">
        <f xml:space="preserve"> HYPERLINK("ReviewHtml/review_Trigun.html", "https://2danicritic.github.io/ReviewHtml/review_Trigun.html")</f>
        <v>https://2danicritic.github.io/ReviewHtml/review_Trigun.html</v>
      </c>
    </row>
    <row r="235" spans="2:19" x14ac:dyDescent="0.35">
      <c r="B235" s="11">
        <v>232</v>
      </c>
      <c r="C235" t="s">
        <v>802</v>
      </c>
      <c r="D235" s="12">
        <v>2010</v>
      </c>
      <c r="E235" t="s">
        <v>82</v>
      </c>
      <c r="F235" t="s">
        <v>184</v>
      </c>
      <c r="G235" t="s">
        <v>83</v>
      </c>
      <c r="H235" t="s">
        <v>800</v>
      </c>
      <c r="I235" s="11">
        <v>3.64</v>
      </c>
      <c r="J235" s="11">
        <v>3.5</v>
      </c>
      <c r="K235" s="11">
        <v>3.5</v>
      </c>
      <c r="L235" s="11">
        <v>3.5</v>
      </c>
      <c r="M235" s="11">
        <v>4</v>
      </c>
      <c r="N235" s="11">
        <v>3.5</v>
      </c>
      <c r="O235" s="11">
        <v>3.5</v>
      </c>
      <c r="P235" s="11">
        <v>4</v>
      </c>
      <c r="Q235" t="s">
        <v>485</v>
      </c>
      <c r="R235" s="12">
        <v>90</v>
      </c>
      <c r="S235" t="str">
        <f xml:space="preserve"> HYPERLINK("ReviewHtml/review_Trigun_-_Badlands_Rumble.html", "https://2danicritic.github.io/ReviewHtml/review_Trigun_-_Badlands_Rumble.html")</f>
        <v>https://2danicritic.github.io/ReviewHtml/review_Trigun_-_Badlands_Rumble.html</v>
      </c>
    </row>
    <row r="236" spans="2:19" x14ac:dyDescent="0.35">
      <c r="B236" s="11">
        <v>233</v>
      </c>
      <c r="C236" t="s">
        <v>803</v>
      </c>
      <c r="D236" s="12">
        <v>2014</v>
      </c>
      <c r="E236" t="s">
        <v>82</v>
      </c>
      <c r="F236" t="s">
        <v>804</v>
      </c>
      <c r="G236" t="s">
        <v>106</v>
      </c>
      <c r="H236" t="s">
        <v>135</v>
      </c>
      <c r="I236" s="11">
        <v>2.57</v>
      </c>
      <c r="J236" s="11">
        <v>2.5</v>
      </c>
      <c r="K236" s="11">
        <v>3</v>
      </c>
      <c r="L236" s="11">
        <v>2.5</v>
      </c>
      <c r="M236" s="11">
        <v>2.5</v>
      </c>
      <c r="N236" s="11">
        <v>2</v>
      </c>
      <c r="O236" s="11">
        <v>3</v>
      </c>
      <c r="P236" s="11">
        <v>2.5</v>
      </c>
      <c r="Q236" t="s">
        <v>387</v>
      </c>
      <c r="R236" s="12">
        <v>300</v>
      </c>
      <c r="S236" t="str">
        <f xml:space="preserve"> HYPERLINK("ReviewHtml/review_Trinity_Seven.html", "https://2danicritic.github.io/ReviewHtml/review_Trinity_Seven.html")</f>
        <v>https://2danicritic.github.io/ReviewHtml/review_Trinity_Seven.html</v>
      </c>
    </row>
    <row r="237" spans="2:19" x14ac:dyDescent="0.35">
      <c r="B237" s="11">
        <v>234</v>
      </c>
      <c r="C237" t="s">
        <v>805</v>
      </c>
      <c r="D237" s="12">
        <v>2015</v>
      </c>
      <c r="E237" t="s">
        <v>82</v>
      </c>
      <c r="F237" t="s">
        <v>806</v>
      </c>
      <c r="G237" t="s">
        <v>178</v>
      </c>
      <c r="H237" t="s">
        <v>807</v>
      </c>
      <c r="I237" s="11">
        <v>3.36</v>
      </c>
      <c r="J237" s="11">
        <v>3.5</v>
      </c>
      <c r="K237" s="11">
        <v>3.5</v>
      </c>
      <c r="L237" s="11">
        <v>4</v>
      </c>
      <c r="M237" s="11">
        <v>3</v>
      </c>
      <c r="N237" s="11">
        <v>3</v>
      </c>
      <c r="O237" s="11">
        <v>3</v>
      </c>
      <c r="P237" s="11">
        <v>3.5</v>
      </c>
      <c r="Q237" t="s">
        <v>808</v>
      </c>
      <c r="R237" s="12">
        <v>27</v>
      </c>
      <c r="S237" t="str">
        <f xml:space="preserve"> HYPERLINK("ReviewHtml/review_Typhoon_Noruda.html", "https://2danicritic.github.io/ReviewHtml/review_Typhoon_Noruda.html")</f>
        <v>https://2danicritic.github.io/ReviewHtml/review_Typhoon_Noruda.html</v>
      </c>
    </row>
    <row r="238" spans="2:19" x14ac:dyDescent="0.35">
      <c r="B238" s="11">
        <v>235</v>
      </c>
      <c r="C238" t="s">
        <v>809</v>
      </c>
      <c r="D238" s="12">
        <v>1983</v>
      </c>
      <c r="E238" t="s">
        <v>82</v>
      </c>
      <c r="F238" t="s">
        <v>636</v>
      </c>
      <c r="G238" t="s">
        <v>83</v>
      </c>
      <c r="H238" t="s">
        <v>810</v>
      </c>
      <c r="I238" s="11">
        <v>1.86</v>
      </c>
      <c r="J238" s="11">
        <v>2</v>
      </c>
      <c r="K238" s="11">
        <v>3</v>
      </c>
      <c r="L238" s="11">
        <v>1.5</v>
      </c>
      <c r="M238" s="11">
        <v>1.5</v>
      </c>
      <c r="N238" s="11">
        <v>1.5</v>
      </c>
      <c r="O238" s="11">
        <v>1.5</v>
      </c>
      <c r="P238" s="11">
        <v>2</v>
      </c>
      <c r="Q238" t="s">
        <v>645</v>
      </c>
      <c r="R238" s="12">
        <v>91</v>
      </c>
      <c r="S238" t="str">
        <f xml:space="preserve"> HYPERLINK("ReviewHtml/review_Unico_in_the_Island_of_Magic.html", "https://2danicritic.github.io/ReviewHtml/review_Unico_in_the_Island_of_Magic.html")</f>
        <v>https://2danicritic.github.io/ReviewHtml/review_Unico_in_the_Island_of_Magic.html</v>
      </c>
    </row>
    <row r="239" spans="2:19" x14ac:dyDescent="0.35">
      <c r="B239" s="11">
        <v>236</v>
      </c>
      <c r="C239" t="s">
        <v>811</v>
      </c>
      <c r="D239" s="12">
        <v>1984</v>
      </c>
      <c r="E239" t="s">
        <v>82</v>
      </c>
      <c r="F239" t="s">
        <v>737</v>
      </c>
      <c r="G239" t="s">
        <v>83</v>
      </c>
      <c r="H239" t="s">
        <v>355</v>
      </c>
      <c r="I239" s="11">
        <v>2.4300000000000002</v>
      </c>
      <c r="J239" s="11">
        <v>2</v>
      </c>
      <c r="K239" s="11">
        <v>2</v>
      </c>
      <c r="L239" s="11">
        <v>2.5</v>
      </c>
      <c r="M239" s="11">
        <v>2.5</v>
      </c>
      <c r="N239" s="11">
        <v>2.5</v>
      </c>
      <c r="O239" s="11">
        <v>2.5</v>
      </c>
      <c r="P239" s="11">
        <v>3</v>
      </c>
      <c r="Q239" t="s">
        <v>812</v>
      </c>
      <c r="R239" s="12">
        <v>97</v>
      </c>
      <c r="S239" t="str">
        <f xml:space="preserve"> HYPERLINK("ReviewHtml/review_Urusei_Yatsura_-_Beautiful_Dreamer.html", "https://2danicritic.github.io/ReviewHtml/review_Urusei_Yatsura_-_Beautiful_Dreamer.html")</f>
        <v>https://2danicritic.github.io/ReviewHtml/review_Urusei_Yatsura_-_Beautiful_Dreamer.html</v>
      </c>
    </row>
    <row r="240" spans="2:19" x14ac:dyDescent="0.35">
      <c r="B240" s="11">
        <v>237</v>
      </c>
      <c r="C240" t="s">
        <v>813</v>
      </c>
      <c r="D240" s="12">
        <v>2002</v>
      </c>
      <c r="E240" t="s">
        <v>82</v>
      </c>
      <c r="F240" t="s">
        <v>848</v>
      </c>
      <c r="G240" t="s">
        <v>178</v>
      </c>
      <c r="H240" t="s">
        <v>84</v>
      </c>
      <c r="I240" s="11">
        <v>3.07</v>
      </c>
      <c r="J240" s="11">
        <v>2.5</v>
      </c>
      <c r="K240" s="11">
        <v>3</v>
      </c>
      <c r="L240" s="11">
        <v>3</v>
      </c>
      <c r="M240" s="11">
        <v>3.5</v>
      </c>
      <c r="N240" s="11">
        <v>3</v>
      </c>
      <c r="O240" s="11">
        <v>2.5</v>
      </c>
      <c r="P240" s="11">
        <v>4</v>
      </c>
      <c r="Q240" t="s">
        <v>814</v>
      </c>
      <c r="R240" s="12">
        <v>25</v>
      </c>
      <c r="S240" t="str">
        <f xml:space="preserve"> HYPERLINK("ReviewHtml/review_Voices_of_a_Distant_Star.html", "https://2danicritic.github.io/ReviewHtml/review_Voices_of_a_Distant_Star.html")</f>
        <v>https://2danicritic.github.io/ReviewHtml/review_Voices_of_a_Distant_Star.html</v>
      </c>
    </row>
    <row r="241" spans="2:19" x14ac:dyDescent="0.35">
      <c r="B241" s="11">
        <v>238</v>
      </c>
      <c r="C241" t="s">
        <v>815</v>
      </c>
      <c r="D241" s="12">
        <v>2006</v>
      </c>
      <c r="E241" t="s">
        <v>82</v>
      </c>
      <c r="F241" t="s">
        <v>105</v>
      </c>
      <c r="G241" t="s">
        <v>106</v>
      </c>
      <c r="H241" t="s">
        <v>816</v>
      </c>
      <c r="I241" s="11">
        <v>3.43</v>
      </c>
      <c r="J241" s="11">
        <v>3</v>
      </c>
      <c r="K241" s="11">
        <v>3</v>
      </c>
      <c r="L241" s="11">
        <v>3.5</v>
      </c>
      <c r="M241" s="11">
        <v>3</v>
      </c>
      <c r="N241" s="11">
        <v>3.5</v>
      </c>
      <c r="O241" s="11">
        <v>4</v>
      </c>
      <c r="P241" s="11">
        <v>4</v>
      </c>
      <c r="Q241" t="s">
        <v>817</v>
      </c>
      <c r="R241" s="12">
        <v>600</v>
      </c>
      <c r="S241" t="str">
        <f xml:space="preserve"> HYPERLINK("ReviewHtml/review_Welcome_to_the_N.H.K..html", "https://2danicritic.github.io/ReviewHtml/review_Welcome_to_the_N.H.K..html")</f>
        <v>https://2danicritic.github.io/ReviewHtml/review_Welcome_to_the_N.H.K..html</v>
      </c>
    </row>
    <row r="242" spans="2:19" x14ac:dyDescent="0.35">
      <c r="B242" s="11">
        <v>239</v>
      </c>
      <c r="C242" t="s">
        <v>818</v>
      </c>
      <c r="D242" s="12">
        <v>2014</v>
      </c>
      <c r="E242" t="s">
        <v>82</v>
      </c>
      <c r="F242" t="s">
        <v>220</v>
      </c>
      <c r="G242" t="s">
        <v>83</v>
      </c>
      <c r="H242" t="s">
        <v>500</v>
      </c>
      <c r="I242" s="11">
        <v>3.64</v>
      </c>
      <c r="J242" s="11">
        <v>4</v>
      </c>
      <c r="K242" s="11">
        <v>3.5</v>
      </c>
      <c r="L242" s="11">
        <v>3.5</v>
      </c>
      <c r="M242" s="11">
        <v>4</v>
      </c>
      <c r="N242" s="11">
        <v>3.5</v>
      </c>
      <c r="O242" s="11">
        <v>3</v>
      </c>
      <c r="P242" s="11">
        <v>4</v>
      </c>
      <c r="Q242" t="s">
        <v>819</v>
      </c>
      <c r="R242" s="12">
        <v>103</v>
      </c>
      <c r="S242" t="str">
        <f xml:space="preserve"> HYPERLINK("ReviewHtml/review_When_Marnie_Was_There.html", "https://2danicritic.github.io/ReviewHtml/review_When_Marnie_Was_There.html")</f>
        <v>https://2danicritic.github.io/ReviewHtml/review_When_Marnie_Was_There.html</v>
      </c>
    </row>
    <row r="243" spans="2:19" x14ac:dyDescent="0.35">
      <c r="B243" s="11">
        <v>240</v>
      </c>
      <c r="C243" t="s">
        <v>820</v>
      </c>
      <c r="D243" s="12">
        <v>1986</v>
      </c>
      <c r="E243" t="s">
        <v>92</v>
      </c>
      <c r="F243" t="s">
        <v>821</v>
      </c>
      <c r="G243" t="s">
        <v>83</v>
      </c>
      <c r="H243" t="s">
        <v>822</v>
      </c>
      <c r="I243" s="11">
        <v>3.79</v>
      </c>
      <c r="J243" s="11">
        <v>4</v>
      </c>
      <c r="K243" s="11">
        <v>4</v>
      </c>
      <c r="L243" s="11">
        <v>4</v>
      </c>
      <c r="M243" s="11">
        <v>4</v>
      </c>
      <c r="N243" s="11">
        <v>3.5</v>
      </c>
      <c r="O243" s="11">
        <v>3</v>
      </c>
      <c r="P243" s="11">
        <v>4</v>
      </c>
      <c r="Q243" t="s">
        <v>823</v>
      </c>
      <c r="R243" s="12">
        <v>85</v>
      </c>
      <c r="S243" t="str">
        <f xml:space="preserve"> HYPERLINK("ReviewHtml/review_When_The_Wind_Blows.html", "https://2danicritic.github.io/ReviewHtml/review_When_The_Wind_Blows.html")</f>
        <v>https://2danicritic.github.io/ReviewHtml/review_When_The_Wind_Blows.html</v>
      </c>
    </row>
    <row r="244" spans="2:19" x14ac:dyDescent="0.35">
      <c r="B244" s="11">
        <v>241</v>
      </c>
      <c r="C244" t="s">
        <v>824</v>
      </c>
      <c r="D244" s="12">
        <v>1995</v>
      </c>
      <c r="E244" t="s">
        <v>82</v>
      </c>
      <c r="F244" t="s">
        <v>220</v>
      </c>
      <c r="G244" t="s">
        <v>83</v>
      </c>
      <c r="H244" t="s">
        <v>825</v>
      </c>
      <c r="I244" s="11">
        <v>4.07</v>
      </c>
      <c r="J244" s="11">
        <v>3.5</v>
      </c>
      <c r="K244" s="11">
        <v>3</v>
      </c>
      <c r="L244" s="11">
        <v>4</v>
      </c>
      <c r="M244" s="11">
        <v>3.5</v>
      </c>
      <c r="N244" s="11">
        <v>5</v>
      </c>
      <c r="O244" s="11">
        <v>4.5</v>
      </c>
      <c r="P244" s="11">
        <v>5</v>
      </c>
      <c r="Q244" t="s">
        <v>826</v>
      </c>
      <c r="R244" s="12">
        <v>111</v>
      </c>
      <c r="S244" t="str">
        <f xml:space="preserve"> HYPERLINK("ReviewHtml/review_Whisper_of_the_Heart.html", "https://2danicritic.github.io/ReviewHtml/review_Whisper_of_the_Heart.html")</f>
        <v>https://2danicritic.github.io/ReviewHtml/review_Whisper_of_the_Heart.html</v>
      </c>
    </row>
    <row r="245" spans="2:19" x14ac:dyDescent="0.35">
      <c r="B245" s="11">
        <v>242</v>
      </c>
      <c r="C245" t="s">
        <v>827</v>
      </c>
      <c r="D245" s="12">
        <v>2016</v>
      </c>
      <c r="E245" t="s">
        <v>570</v>
      </c>
      <c r="F245" t="s">
        <v>828</v>
      </c>
      <c r="G245" t="s">
        <v>83</v>
      </c>
      <c r="H245" t="s">
        <v>829</v>
      </c>
      <c r="I245" s="11">
        <v>3.14</v>
      </c>
      <c r="J245" s="11">
        <v>2</v>
      </c>
      <c r="K245" s="11">
        <v>2</v>
      </c>
      <c r="L245" s="11">
        <v>2.5</v>
      </c>
      <c r="M245" s="11">
        <v>4</v>
      </c>
      <c r="N245" s="11">
        <v>4</v>
      </c>
      <c r="O245" s="11">
        <v>3.5</v>
      </c>
      <c r="P245" s="11">
        <v>4</v>
      </c>
      <c r="Q245" t="s">
        <v>261</v>
      </c>
      <c r="R245" s="12">
        <v>89</v>
      </c>
      <c r="S245" t="str">
        <f xml:space="preserve"> HYPERLINK("ReviewHtml/review_Window_Horses_-_The_Poetic_Persian_Epiphany_of_Rosie_Ming.html", "https://2danicritic.github.io/ReviewHtml/review_Window_Horses_-_The_Poetic_Persian_Epiphany_of_Rosie_Ming.html")</f>
        <v>https://2danicritic.github.io/ReviewHtml/review_Window_Horses_-_The_Poetic_Persian_Epiphany_of_Rosie_Ming.html</v>
      </c>
    </row>
    <row r="246" spans="2:19" x14ac:dyDescent="0.35">
      <c r="B246" s="11">
        <v>243</v>
      </c>
      <c r="C246" t="s">
        <v>830</v>
      </c>
      <c r="D246" s="12">
        <v>1977</v>
      </c>
      <c r="E246" t="s">
        <v>416</v>
      </c>
      <c r="F246" t="s">
        <v>831</v>
      </c>
      <c r="G246" t="s">
        <v>83</v>
      </c>
      <c r="H246" t="s">
        <v>832</v>
      </c>
      <c r="I246" s="11">
        <v>1.79</v>
      </c>
      <c r="J246" s="11">
        <v>1.5</v>
      </c>
      <c r="K246" s="11">
        <v>2.5</v>
      </c>
      <c r="L246" s="11">
        <v>2.5</v>
      </c>
      <c r="M246" s="11">
        <v>2.5</v>
      </c>
      <c r="N246" s="11">
        <v>1</v>
      </c>
      <c r="O246" s="11">
        <v>1.5</v>
      </c>
      <c r="P246" s="11">
        <v>1</v>
      </c>
      <c r="Q246" t="s">
        <v>712</v>
      </c>
      <c r="R246" s="12">
        <v>80</v>
      </c>
      <c r="S246" t="str">
        <f xml:space="preserve"> HYPERLINK("ReviewHtml/review_Wizards.html", "https://2danicritic.github.io/ReviewHtml/review_Wizards.html")</f>
        <v>https://2danicritic.github.io/ReviewHtml/review_Wizards.html</v>
      </c>
    </row>
    <row r="247" spans="2:19" x14ac:dyDescent="0.35">
      <c r="B247" s="11">
        <v>244</v>
      </c>
      <c r="C247" t="s">
        <v>833</v>
      </c>
      <c r="D247" s="12">
        <v>2012</v>
      </c>
      <c r="E247" t="s">
        <v>82</v>
      </c>
      <c r="F247" t="s">
        <v>834</v>
      </c>
      <c r="G247" t="s">
        <v>83</v>
      </c>
      <c r="H247" t="s">
        <v>681</v>
      </c>
      <c r="I247" s="11">
        <v>4.21</v>
      </c>
      <c r="J247" s="11">
        <v>4</v>
      </c>
      <c r="K247" s="11">
        <v>4.5</v>
      </c>
      <c r="L247" s="11">
        <v>3.5</v>
      </c>
      <c r="M247" s="11">
        <v>4.5</v>
      </c>
      <c r="N247" s="11">
        <v>4.5</v>
      </c>
      <c r="O247" s="11">
        <v>3.5</v>
      </c>
      <c r="P247" s="11">
        <v>5</v>
      </c>
      <c r="Q247" t="s">
        <v>835</v>
      </c>
      <c r="R247" s="12">
        <v>117</v>
      </c>
      <c r="S247" t="str">
        <f xml:space="preserve"> HYPERLINK("ReviewHtml/review_Wolf_Children.html", "https://2danicritic.github.io/ReviewHtml/review_Wolf_Children.html")</f>
        <v>https://2danicritic.github.io/ReviewHtml/review_Wolf_Children.html</v>
      </c>
    </row>
    <row r="248" spans="2:19" x14ac:dyDescent="0.35">
      <c r="B248" s="11">
        <v>245</v>
      </c>
      <c r="C248" t="s">
        <v>836</v>
      </c>
      <c r="D248" s="12">
        <v>2011</v>
      </c>
      <c r="E248" t="s">
        <v>163</v>
      </c>
      <c r="F248" t="s">
        <v>837</v>
      </c>
      <c r="G248" t="s">
        <v>83</v>
      </c>
      <c r="H248" t="s">
        <v>838</v>
      </c>
      <c r="I248" s="11">
        <v>3.5</v>
      </c>
      <c r="J248" s="11">
        <v>3</v>
      </c>
      <c r="K248" s="11">
        <v>3</v>
      </c>
      <c r="L248" s="11">
        <v>3.5</v>
      </c>
      <c r="M248" s="11">
        <v>4</v>
      </c>
      <c r="N248" s="11">
        <v>4.5</v>
      </c>
      <c r="O248" s="11">
        <v>3.5</v>
      </c>
      <c r="P248" s="11">
        <v>3</v>
      </c>
      <c r="Q248" t="s">
        <v>660</v>
      </c>
      <c r="R248" s="12">
        <v>89</v>
      </c>
      <c r="S248" t="str">
        <f xml:space="preserve"> HYPERLINK("ReviewHtml/review_Wrinkles.html", "https://2danicritic.github.io/ReviewHtml/review_Wrinkles.html")</f>
        <v>https://2danicritic.github.io/ReviewHtml/review_Wrinkles.html</v>
      </c>
    </row>
    <row r="249" spans="2:19" x14ac:dyDescent="0.35">
      <c r="B249" s="11">
        <v>246</v>
      </c>
      <c r="C249" t="s">
        <v>839</v>
      </c>
      <c r="D249" s="12">
        <v>2006</v>
      </c>
      <c r="E249" t="s">
        <v>82</v>
      </c>
      <c r="F249" t="s">
        <v>199</v>
      </c>
      <c r="G249" t="s">
        <v>106</v>
      </c>
      <c r="H249" t="s">
        <v>619</v>
      </c>
      <c r="I249" s="11">
        <v>2.36</v>
      </c>
      <c r="J249" s="11">
        <v>3</v>
      </c>
      <c r="K249" s="11">
        <v>3.5</v>
      </c>
      <c r="L249" s="11">
        <v>2.5</v>
      </c>
      <c r="M249" s="11">
        <v>2</v>
      </c>
      <c r="N249" s="11">
        <v>2</v>
      </c>
      <c r="O249" s="11">
        <v>1.5</v>
      </c>
      <c r="P249" s="11">
        <v>2</v>
      </c>
      <c r="Q249" t="s">
        <v>840</v>
      </c>
      <c r="R249" s="12">
        <v>600</v>
      </c>
      <c r="S249" t="str">
        <f xml:space="preserve"> HYPERLINK("ReviewHtml/review_xxxHolic.html", "https://2danicritic.github.io/ReviewHtml/review_xxxHolic.html")</f>
        <v>https://2danicritic.github.io/ReviewHtml/review_xxxHolic.html</v>
      </c>
    </row>
    <row r="250" spans="2:19" x14ac:dyDescent="0.35">
      <c r="B250" s="11">
        <v>247</v>
      </c>
      <c r="C250" t="s">
        <v>841</v>
      </c>
      <c r="D250" s="12">
        <v>1968</v>
      </c>
      <c r="E250" t="s">
        <v>92</v>
      </c>
      <c r="F250" t="s">
        <v>842</v>
      </c>
      <c r="G250" t="s">
        <v>83</v>
      </c>
      <c r="H250" t="s">
        <v>843</v>
      </c>
      <c r="I250" s="11">
        <v>3.79</v>
      </c>
      <c r="J250" s="11">
        <v>2</v>
      </c>
      <c r="K250" s="11">
        <v>4</v>
      </c>
      <c r="L250" s="11">
        <v>4</v>
      </c>
      <c r="M250" s="11">
        <v>4</v>
      </c>
      <c r="N250" s="11">
        <v>3.5</v>
      </c>
      <c r="O250" s="11">
        <v>4</v>
      </c>
      <c r="P250" s="11">
        <v>5</v>
      </c>
      <c r="Q250" t="s">
        <v>844</v>
      </c>
      <c r="R250" s="12">
        <v>87</v>
      </c>
      <c r="S250" t="str">
        <f xml:space="preserve"> HYPERLINK("ReviewHtml/review_Yellow_Submarine.html", "https://2danicritic.github.io/ReviewHtml/review_Yellow_Submarine.html")</f>
        <v>https://2danicritic.github.io/ReviewHtml/review_Yellow_Submarine.html</v>
      </c>
    </row>
    <row r="251" spans="2:19" x14ac:dyDescent="0.35">
      <c r="B251" s="11">
        <v>248</v>
      </c>
      <c r="C251" t="s">
        <v>845</v>
      </c>
      <c r="D251" s="12">
        <v>2016</v>
      </c>
      <c r="E251" t="s">
        <v>82</v>
      </c>
      <c r="F251" t="s">
        <v>235</v>
      </c>
      <c r="G251" t="s">
        <v>83</v>
      </c>
      <c r="H251" t="s">
        <v>84</v>
      </c>
      <c r="I251" s="11">
        <v>4.29</v>
      </c>
      <c r="J251" s="11">
        <v>4.5</v>
      </c>
      <c r="K251" s="11">
        <v>4.5</v>
      </c>
      <c r="L251" s="11">
        <v>4</v>
      </c>
      <c r="M251" s="11">
        <v>4</v>
      </c>
      <c r="N251" s="11">
        <v>4</v>
      </c>
      <c r="O251" s="11">
        <v>4</v>
      </c>
      <c r="P251" s="11">
        <v>5</v>
      </c>
      <c r="Q251" t="s">
        <v>755</v>
      </c>
      <c r="R251" s="12">
        <v>107</v>
      </c>
      <c r="S251" t="str">
        <f xml:space="preserve"> HYPERLINK("ReviewHtml/review_Your_Name..html", "https://2danicritic.github.io/ReviewHtml/review_Your_Name..html")</f>
        <v>https://2danicritic.github.io/ReviewHtml/review_Your_Name..html</v>
      </c>
    </row>
    <row r="252" spans="2:19" x14ac:dyDescent="0.35">
      <c r="B252" s="11">
        <v>249</v>
      </c>
      <c r="C252" t="s">
        <v>846</v>
      </c>
      <c r="D252" s="12">
        <v>2016</v>
      </c>
      <c r="E252" t="s">
        <v>82</v>
      </c>
      <c r="F252" t="s">
        <v>410</v>
      </c>
      <c r="G252" t="s">
        <v>106</v>
      </c>
      <c r="H252" t="s">
        <v>487</v>
      </c>
      <c r="I252" s="11">
        <v>3.86</v>
      </c>
      <c r="J252" s="11">
        <v>3.5</v>
      </c>
      <c r="K252" s="11">
        <v>4</v>
      </c>
      <c r="L252" s="11">
        <v>4</v>
      </c>
      <c r="M252" s="11">
        <v>3.5</v>
      </c>
      <c r="N252" s="11">
        <v>3.5</v>
      </c>
      <c r="O252" s="11">
        <v>4</v>
      </c>
      <c r="P252" s="11">
        <v>4.5</v>
      </c>
      <c r="Q252" t="s">
        <v>847</v>
      </c>
      <c r="R252" s="12">
        <v>300</v>
      </c>
      <c r="S252" t="str">
        <f xml:space="preserve"> HYPERLINK("ReviewHtml/review_Yuri_on_Ice.html", "https://2danicritic.github.io/ReviewHtml/review_Yuri_on_Ice.html")</f>
        <v>https://2danicritic.github.io/ReviewHtml/review_Yuri_on_Ice.html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C5F5-7C5F-42E1-9BD2-0823207F94AA}">
  <dimension ref="B1:BD117"/>
  <sheetViews>
    <sheetView workbookViewId="0">
      <selection activeCell="BD2" sqref="BD2"/>
    </sheetView>
  </sheetViews>
  <sheetFormatPr defaultRowHeight="14.5" x14ac:dyDescent="0.35"/>
  <cols>
    <col min="1" max="1" width="8.7265625" style="5"/>
    <col min="2" max="2" width="40.6328125" style="5" customWidth="1"/>
    <col min="3" max="3" width="6.6328125" style="18" customWidth="1"/>
    <col min="4" max="4" width="15.6328125" style="5" customWidth="1"/>
    <col min="5" max="5" width="20.6328125" style="5" customWidth="1"/>
    <col min="6" max="6" width="8.6328125" style="21" customWidth="1"/>
    <col min="7" max="7" width="40.6328125" style="5" customWidth="1"/>
    <col min="8" max="15" width="6.6328125" style="18" customWidth="1"/>
    <col min="16" max="16" width="60.6328125" style="5" customWidth="1"/>
    <col min="17" max="17" width="6.6328125" style="18" customWidth="1"/>
    <col min="18" max="18" width="100.6328125" style="5" customWidth="1"/>
    <col min="19" max="20" width="8.7265625" style="5"/>
    <col min="21" max="21" width="60.6328125" style="5" customWidth="1"/>
    <col min="22" max="22" width="6.6328125" style="18" customWidth="1"/>
    <col min="23" max="23" width="8.6328125" style="5" customWidth="1"/>
    <col min="24" max="24" width="30.6328125" style="5" customWidth="1"/>
    <col min="25" max="25" width="8.6328125" style="5" customWidth="1"/>
    <col min="26" max="26" width="30.6328125" style="5" customWidth="1"/>
    <col min="27" max="34" width="6.6328125" style="18" customWidth="1"/>
    <col min="35" max="35" width="60.6328125" style="5" customWidth="1"/>
    <col min="36" max="36" width="6.6328125" style="18" customWidth="1"/>
    <col min="37" max="37" width="100.6328125" style="5" customWidth="1"/>
    <col min="38" max="39" width="8.7265625" style="5"/>
    <col min="40" max="40" width="50.6328125" style="5" customWidth="1"/>
    <col min="41" max="41" width="6.6328125" style="18" customWidth="1"/>
    <col min="42" max="42" width="10.6328125" style="5" customWidth="1"/>
    <col min="43" max="43" width="30.6328125" style="5" customWidth="1"/>
    <col min="44" max="44" width="6.6328125" style="5" customWidth="1"/>
    <col min="45" max="45" width="30.6328125" style="5" customWidth="1"/>
    <col min="46" max="53" width="6.6328125" style="18" customWidth="1"/>
    <col min="54" max="54" width="60.6328125" style="5" customWidth="1"/>
    <col min="55" max="55" width="6.6328125" style="18" customWidth="1"/>
    <col min="56" max="56" width="60.6328125" style="5" customWidth="1"/>
    <col min="57" max="16384" width="8.7265625" style="5"/>
  </cols>
  <sheetData>
    <row r="1" spans="2:56" x14ac:dyDescent="0.35">
      <c r="B1" s="5" t="s">
        <v>853</v>
      </c>
      <c r="U1" s="5" t="s">
        <v>853</v>
      </c>
    </row>
    <row r="2" spans="2:56" x14ac:dyDescent="0.35">
      <c r="B2" s="10" t="s">
        <v>852</v>
      </c>
      <c r="U2" s="10" t="s">
        <v>851</v>
      </c>
      <c r="AN2" s="10" t="s">
        <v>850</v>
      </c>
    </row>
    <row r="3" spans="2:56" x14ac:dyDescent="0.35">
      <c r="B3" s="8" t="s">
        <v>65</v>
      </c>
      <c r="C3" s="19" t="s">
        <v>66</v>
      </c>
      <c r="D3" s="8" t="s">
        <v>67</v>
      </c>
      <c r="E3" s="8" t="s">
        <v>68</v>
      </c>
      <c r="F3" s="22" t="s">
        <v>69</v>
      </c>
      <c r="G3" s="8" t="s">
        <v>70</v>
      </c>
      <c r="H3" s="19" t="s">
        <v>71</v>
      </c>
      <c r="I3" s="19" t="s">
        <v>72</v>
      </c>
      <c r="J3" s="19" t="s">
        <v>73</v>
      </c>
      <c r="K3" s="19" t="s">
        <v>74</v>
      </c>
      <c r="L3" s="19" t="s">
        <v>75</v>
      </c>
      <c r="M3" s="19" t="s">
        <v>76</v>
      </c>
      <c r="N3" s="19" t="s">
        <v>77</v>
      </c>
      <c r="O3" s="19" t="s">
        <v>78</v>
      </c>
      <c r="P3" s="8" t="s">
        <v>79</v>
      </c>
      <c r="Q3" s="19" t="s">
        <v>849</v>
      </c>
      <c r="R3" s="8" t="s">
        <v>80</v>
      </c>
      <c r="U3" s="8" t="s">
        <v>65</v>
      </c>
      <c r="V3" s="19" t="s">
        <v>66</v>
      </c>
      <c r="W3" s="8" t="s">
        <v>67</v>
      </c>
      <c r="X3" s="8" t="s">
        <v>68</v>
      </c>
      <c r="Y3" s="8" t="s">
        <v>69</v>
      </c>
      <c r="Z3" s="8" t="s">
        <v>70</v>
      </c>
      <c r="AA3" s="19" t="s">
        <v>71</v>
      </c>
      <c r="AB3" s="19" t="s">
        <v>72</v>
      </c>
      <c r="AC3" s="19" t="s">
        <v>73</v>
      </c>
      <c r="AD3" s="19" t="s">
        <v>74</v>
      </c>
      <c r="AE3" s="19" t="s">
        <v>75</v>
      </c>
      <c r="AF3" s="19" t="s">
        <v>76</v>
      </c>
      <c r="AG3" s="19" t="s">
        <v>77</v>
      </c>
      <c r="AH3" s="19" t="s">
        <v>78</v>
      </c>
      <c r="AI3" s="8" t="s">
        <v>79</v>
      </c>
      <c r="AJ3" s="19" t="s">
        <v>849</v>
      </c>
      <c r="AK3" s="8" t="s">
        <v>80</v>
      </c>
      <c r="AN3" s="8" t="s">
        <v>65</v>
      </c>
      <c r="AO3" s="19" t="s">
        <v>66</v>
      </c>
      <c r="AP3" s="8" t="s">
        <v>67</v>
      </c>
      <c r="AQ3" s="8" t="s">
        <v>68</v>
      </c>
      <c r="AR3" s="8" t="s">
        <v>69</v>
      </c>
      <c r="AS3" s="8" t="s">
        <v>70</v>
      </c>
      <c r="AT3" s="19" t="s">
        <v>71</v>
      </c>
      <c r="AU3" s="19" t="s">
        <v>72</v>
      </c>
      <c r="AV3" s="19" t="s">
        <v>73</v>
      </c>
      <c r="AW3" s="19" t="s">
        <v>74</v>
      </c>
      <c r="AX3" s="19" t="s">
        <v>75</v>
      </c>
      <c r="AY3" s="19" t="s">
        <v>76</v>
      </c>
      <c r="AZ3" s="19" t="s">
        <v>77</v>
      </c>
      <c r="BA3" s="19" t="s">
        <v>78</v>
      </c>
      <c r="BB3" s="8" t="s">
        <v>79</v>
      </c>
      <c r="BC3" s="19" t="s">
        <v>849</v>
      </c>
      <c r="BD3" s="8" t="s">
        <v>80</v>
      </c>
    </row>
    <row r="4" spans="2:56" x14ac:dyDescent="0.35">
      <c r="B4" s="7" t="s">
        <v>688</v>
      </c>
      <c r="C4" s="14">
        <v>2018</v>
      </c>
      <c r="D4" s="7" t="s">
        <v>416</v>
      </c>
      <c r="E4" s="7" t="s">
        <v>689</v>
      </c>
      <c r="F4" s="16" t="s">
        <v>83</v>
      </c>
      <c r="G4" s="7" t="s">
        <v>690</v>
      </c>
      <c r="H4" s="14">
        <v>2.71</v>
      </c>
      <c r="I4" s="14">
        <v>2.5</v>
      </c>
      <c r="J4" s="14">
        <v>2.5</v>
      </c>
      <c r="K4" s="14">
        <v>2.5</v>
      </c>
      <c r="L4" s="14">
        <v>4</v>
      </c>
      <c r="M4" s="14">
        <v>2</v>
      </c>
      <c r="N4" s="14">
        <v>3.5</v>
      </c>
      <c r="O4" s="14">
        <v>2</v>
      </c>
      <c r="P4" s="7" t="s">
        <v>691</v>
      </c>
      <c r="Q4" s="14">
        <v>88</v>
      </c>
      <c r="R4" s="7" t="str">
        <f xml:space="preserve"> HYPERLINK("ReviewHtml/review_Teen_Titans_Go_(To_The_Movies).html", "https://2danicritic.github.io/ReviewHtml/review_Teen_Titans_Go_(To_The_Movies).html")</f>
        <v>https://2danicritic.github.io/ReviewHtml/review_Teen_Titans_Go_(To_The_Movies).html</v>
      </c>
      <c r="U4" s="6" t="s">
        <v>283</v>
      </c>
      <c r="V4" s="13">
        <v>2018</v>
      </c>
      <c r="W4" s="6" t="s">
        <v>82</v>
      </c>
      <c r="X4" s="6" t="s">
        <v>284</v>
      </c>
      <c r="Y4" s="6" t="s">
        <v>195</v>
      </c>
      <c r="Z4" s="6" t="s">
        <v>285</v>
      </c>
      <c r="AA4" s="13">
        <v>3.29</v>
      </c>
      <c r="AB4" s="13">
        <v>2.5</v>
      </c>
      <c r="AC4" s="13">
        <v>3</v>
      </c>
      <c r="AD4" s="13">
        <v>3.5</v>
      </c>
      <c r="AE4" s="13">
        <v>3</v>
      </c>
      <c r="AF4" s="13">
        <v>3.5</v>
      </c>
      <c r="AG4" s="13">
        <v>3.5</v>
      </c>
      <c r="AH4" s="13">
        <v>4</v>
      </c>
      <c r="AI4" s="6" t="s">
        <v>286</v>
      </c>
      <c r="AJ4" s="13">
        <v>250</v>
      </c>
      <c r="AK4" s="6" t="str">
        <f xml:space="preserve"> HYPERLINK("ReviewHtml/review_Devilman_-_Crybaby.html", "https://2danicritic.github.io/ReviewHtml/review_Devilman_-_Crybaby.html")</f>
        <v>https://2danicritic.github.io/ReviewHtml/review_Devilman_-_Crybaby.html</v>
      </c>
      <c r="AN4" s="6" t="s">
        <v>262</v>
      </c>
      <c r="AO4" s="13">
        <v>2016</v>
      </c>
      <c r="AP4" s="6" t="s">
        <v>82</v>
      </c>
      <c r="AQ4" s="6" t="s">
        <v>263</v>
      </c>
      <c r="AR4" s="6" t="s">
        <v>106</v>
      </c>
      <c r="AS4" s="6" t="s">
        <v>264</v>
      </c>
      <c r="AT4" s="13">
        <v>2.57</v>
      </c>
      <c r="AU4" s="13">
        <v>2.5</v>
      </c>
      <c r="AV4" s="13">
        <v>3</v>
      </c>
      <c r="AW4" s="13">
        <v>2.5</v>
      </c>
      <c r="AX4" s="13">
        <v>2</v>
      </c>
      <c r="AY4" s="13">
        <v>2</v>
      </c>
      <c r="AZ4" s="13">
        <v>3</v>
      </c>
      <c r="BA4" s="13">
        <v>3</v>
      </c>
      <c r="BB4" s="6" t="s">
        <v>265</v>
      </c>
      <c r="BC4" s="13">
        <v>300</v>
      </c>
      <c r="BD4" s="6" t="str">
        <f xml:space="preserve"> HYPERLINK("ReviewHtml/review_Dagashi_Kashi.html", "https://2danicritic.github.io/ReviewHtml/review_Dagashi_Kashi.html")</f>
        <v>https://2danicritic.github.io/ReviewHtml/review_Dagashi_Kashi.html</v>
      </c>
    </row>
    <row r="5" spans="2:56" x14ac:dyDescent="0.35">
      <c r="B5" s="6" t="s">
        <v>378</v>
      </c>
      <c r="C5" s="13">
        <v>2017</v>
      </c>
      <c r="D5" s="6" t="s">
        <v>158</v>
      </c>
      <c r="E5" s="6" t="s">
        <v>379</v>
      </c>
      <c r="F5" s="15" t="s">
        <v>83</v>
      </c>
      <c r="G5" s="6" t="s">
        <v>380</v>
      </c>
      <c r="H5" s="13">
        <v>3.57</v>
      </c>
      <c r="I5" s="13">
        <v>1</v>
      </c>
      <c r="J5" s="13">
        <v>4</v>
      </c>
      <c r="K5" s="13">
        <v>4</v>
      </c>
      <c r="L5" s="13">
        <v>4</v>
      </c>
      <c r="M5" s="13">
        <v>4</v>
      </c>
      <c r="N5" s="13">
        <v>4</v>
      </c>
      <c r="O5" s="13">
        <v>4</v>
      </c>
      <c r="P5" s="6" t="s">
        <v>381</v>
      </c>
      <c r="Q5" s="13">
        <v>75</v>
      </c>
      <c r="R5" s="6" t="str">
        <f xml:space="preserve"> HYPERLINK("ReviewHtml/review_Have_a_Nice_Day.html", "https://2danicritic.github.io/ReviewHtml/review_Have_a_Nice_Day.html")</f>
        <v>https://2danicritic.github.io/ReviewHtml/review_Have_a_Nice_Day.html</v>
      </c>
      <c r="U5" s="6" t="s">
        <v>453</v>
      </c>
      <c r="V5" s="13">
        <v>2018</v>
      </c>
      <c r="W5" s="6" t="s">
        <v>82</v>
      </c>
      <c r="X5" s="6" t="s">
        <v>97</v>
      </c>
      <c r="Y5" s="6" t="s">
        <v>83</v>
      </c>
      <c r="Z5" s="6" t="s">
        <v>98</v>
      </c>
      <c r="AA5" s="13">
        <v>3.64</v>
      </c>
      <c r="AB5" s="13">
        <v>3.5</v>
      </c>
      <c r="AC5" s="13">
        <v>4</v>
      </c>
      <c r="AD5" s="13">
        <v>4</v>
      </c>
      <c r="AE5" s="13">
        <v>4</v>
      </c>
      <c r="AF5" s="13">
        <v>3.5</v>
      </c>
      <c r="AG5" s="13">
        <v>3</v>
      </c>
      <c r="AH5" s="13">
        <v>3.5</v>
      </c>
      <c r="AI5" s="6" t="s">
        <v>338</v>
      </c>
      <c r="AJ5" s="13">
        <v>90</v>
      </c>
      <c r="AK5" s="6" t="str">
        <f xml:space="preserve"> HYPERLINK("ReviewHtml/review_Liz_and_the_Blue_Bird.html", "https://2danicritic.github.io/ReviewHtml/review_Liz_and_the_Blue_Bird.html")</f>
        <v>https://2danicritic.github.io/ReviewHtml/review_Liz_and_the_Blue_Bird.html</v>
      </c>
      <c r="AN5" s="6" t="s">
        <v>294</v>
      </c>
      <c r="AO5" s="13">
        <v>2016</v>
      </c>
      <c r="AP5" s="6" t="s">
        <v>82</v>
      </c>
      <c r="AQ5" s="6" t="s">
        <v>295</v>
      </c>
      <c r="AR5" s="6" t="s">
        <v>106</v>
      </c>
      <c r="AS5" s="6" t="s">
        <v>296</v>
      </c>
      <c r="AT5" s="13">
        <v>3.71</v>
      </c>
      <c r="AU5" s="13">
        <v>3</v>
      </c>
      <c r="AV5" s="13">
        <v>4</v>
      </c>
      <c r="AW5" s="13">
        <v>3.5</v>
      </c>
      <c r="AX5" s="13">
        <v>4</v>
      </c>
      <c r="AY5" s="13">
        <v>3</v>
      </c>
      <c r="AZ5" s="13">
        <v>4.5</v>
      </c>
      <c r="BA5" s="13">
        <v>4</v>
      </c>
      <c r="BB5" s="6" t="s">
        <v>297</v>
      </c>
      <c r="BC5" s="13">
        <v>300</v>
      </c>
      <c r="BD5" s="6" t="str">
        <f xml:space="preserve"> HYPERLINK("ReviewHtml/review_Drifters.html", "https://2danicritic.github.io/ReviewHtml/review_Drifters.html")</f>
        <v>https://2danicritic.github.io/ReviewHtml/review_Drifters.html</v>
      </c>
    </row>
    <row r="6" spans="2:56" x14ac:dyDescent="0.35">
      <c r="B6" s="7" t="s">
        <v>405</v>
      </c>
      <c r="C6" s="14">
        <v>2017</v>
      </c>
      <c r="D6" s="7" t="s">
        <v>189</v>
      </c>
      <c r="E6" s="7" t="s">
        <v>406</v>
      </c>
      <c r="F6" s="16" t="s">
        <v>83</v>
      </c>
      <c r="G6" s="7" t="s">
        <v>407</v>
      </c>
      <c r="H6" s="14">
        <v>3.43</v>
      </c>
      <c r="I6" s="14">
        <v>3</v>
      </c>
      <c r="J6" s="14">
        <v>3</v>
      </c>
      <c r="K6" s="14">
        <v>3</v>
      </c>
      <c r="L6" s="14">
        <v>4</v>
      </c>
      <c r="M6" s="14">
        <v>4</v>
      </c>
      <c r="N6" s="14">
        <v>4</v>
      </c>
      <c r="O6" s="14">
        <v>3</v>
      </c>
      <c r="P6" s="7" t="s">
        <v>408</v>
      </c>
      <c r="Q6" s="14">
        <v>85</v>
      </c>
      <c r="R6" s="7" t="str">
        <f xml:space="preserve"> HYPERLINK("ReviewHtml/review_I'll_Just_Live_In_Bando.html", "https://2danicritic.github.io/ReviewHtml/review_I'll_Just_Live_In_Bando.html")</f>
        <v>https://2danicritic.github.io/ReviewHtml/review_I'll_Just_Live_In_Bando.html</v>
      </c>
      <c r="U6" s="6" t="s">
        <v>495</v>
      </c>
      <c r="V6" s="13">
        <v>2018</v>
      </c>
      <c r="W6" s="6" t="s">
        <v>82</v>
      </c>
      <c r="X6" s="6" t="s">
        <v>119</v>
      </c>
      <c r="Y6" s="6" t="s">
        <v>83</v>
      </c>
      <c r="Z6" s="6" t="s">
        <v>496</v>
      </c>
      <c r="AA6" s="13">
        <v>4</v>
      </c>
      <c r="AB6" s="13">
        <v>3.5</v>
      </c>
      <c r="AC6" s="13">
        <v>4</v>
      </c>
      <c r="AD6" s="13">
        <v>4.5</v>
      </c>
      <c r="AE6" s="13">
        <v>3.5</v>
      </c>
      <c r="AF6" s="13">
        <v>4</v>
      </c>
      <c r="AG6" s="13">
        <v>4</v>
      </c>
      <c r="AH6" s="13">
        <v>4.5</v>
      </c>
      <c r="AI6" s="6" t="s">
        <v>497</v>
      </c>
      <c r="AJ6" s="13">
        <v>115</v>
      </c>
      <c r="AK6" s="6" t="str">
        <f xml:space="preserve"> HYPERLINK("ReviewHtml/review_Maquia_-_When_the_Promised_Flower_Blooms.html", "https://2danicritic.github.io/ReviewHtml/review_Maquia_-_When_the_Promised_Flower_Blooms.html")</f>
        <v>https://2danicritic.github.io/ReviewHtml/review_Maquia_-_When_the_Promised_Flower_Blooms.html</v>
      </c>
      <c r="AN6" s="7" t="s">
        <v>332</v>
      </c>
      <c r="AO6" s="14">
        <v>2016</v>
      </c>
      <c r="AP6" s="7" t="s">
        <v>82</v>
      </c>
      <c r="AQ6" s="7" t="s">
        <v>333</v>
      </c>
      <c r="AR6" s="7" t="s">
        <v>106</v>
      </c>
      <c r="AS6" s="7" t="s">
        <v>334</v>
      </c>
      <c r="AT6" s="14">
        <v>3.71</v>
      </c>
      <c r="AU6" s="14">
        <v>4</v>
      </c>
      <c r="AV6" s="14">
        <v>4</v>
      </c>
      <c r="AW6" s="14">
        <v>3.5</v>
      </c>
      <c r="AX6" s="14">
        <v>3</v>
      </c>
      <c r="AY6" s="14">
        <v>3.5</v>
      </c>
      <c r="AZ6" s="14">
        <v>4</v>
      </c>
      <c r="BA6" s="14">
        <v>4</v>
      </c>
      <c r="BB6" s="7" t="s">
        <v>335</v>
      </c>
      <c r="BC6" s="14">
        <v>325</v>
      </c>
      <c r="BD6" s="7" t="str">
        <f xml:space="preserve"> HYPERLINK("ReviewHtml/review_Flip_Flappers.html", "https://2danicritic.github.io/ReviewHtml/review_Flip_Flappers.html")</f>
        <v>https://2danicritic.github.io/ReviewHtml/review_Flip_Flappers.html</v>
      </c>
    </row>
    <row r="7" spans="2:56" x14ac:dyDescent="0.35">
      <c r="B7" s="6" t="s">
        <v>464</v>
      </c>
      <c r="C7" s="13">
        <v>2017</v>
      </c>
      <c r="D7" s="6" t="s">
        <v>465</v>
      </c>
      <c r="E7" s="6" t="s">
        <v>466</v>
      </c>
      <c r="F7" s="15" t="s">
        <v>83</v>
      </c>
      <c r="G7" s="6" t="s">
        <v>467</v>
      </c>
      <c r="H7" s="13">
        <v>4.07</v>
      </c>
      <c r="I7" s="13">
        <v>4</v>
      </c>
      <c r="J7" s="13">
        <v>4.5</v>
      </c>
      <c r="K7" s="13">
        <v>4</v>
      </c>
      <c r="L7" s="13">
        <v>4.5</v>
      </c>
      <c r="M7" s="13">
        <v>3.5</v>
      </c>
      <c r="N7" s="13">
        <v>3</v>
      </c>
      <c r="O7" s="13">
        <v>5</v>
      </c>
      <c r="P7" s="6" t="s">
        <v>468</v>
      </c>
      <c r="Q7" s="13">
        <v>95</v>
      </c>
      <c r="R7" s="6" t="str">
        <f xml:space="preserve"> HYPERLINK("ReviewHtml/review_Loving_Vincent.html", "https://2danicritic.github.io/ReviewHtml/review_Loving_Vincent.html")</f>
        <v>https://2danicritic.github.io/ReviewHtml/review_Loving_Vincent.html</v>
      </c>
      <c r="U7" s="7" t="s">
        <v>314</v>
      </c>
      <c r="V7" s="14">
        <v>2017</v>
      </c>
      <c r="W7" s="7" t="s">
        <v>82</v>
      </c>
      <c r="X7" s="7" t="s">
        <v>172</v>
      </c>
      <c r="Y7" s="7" t="s">
        <v>83</v>
      </c>
      <c r="Z7" s="7" t="s">
        <v>315</v>
      </c>
      <c r="AA7" s="14">
        <v>2.71</v>
      </c>
      <c r="AB7" s="14">
        <v>2.5</v>
      </c>
      <c r="AC7" s="14">
        <v>2.5</v>
      </c>
      <c r="AD7" s="14">
        <v>3</v>
      </c>
      <c r="AE7" s="14">
        <v>2.5</v>
      </c>
      <c r="AF7" s="14">
        <v>2</v>
      </c>
      <c r="AG7" s="14">
        <v>3.5</v>
      </c>
      <c r="AH7" s="14">
        <v>3</v>
      </c>
      <c r="AI7" s="7" t="s">
        <v>316</v>
      </c>
      <c r="AJ7" s="14">
        <v>85</v>
      </c>
      <c r="AK7" s="7" t="str">
        <f xml:space="preserve"> HYPERLINK("ReviewHtml/review_Fairy_Tail_-_Dragon_Cry.html", "https://2danicritic.github.io/ReviewHtml/review_Fairy_Tail_-_Dragon_Cry.html")</f>
        <v>https://2danicritic.github.io/ReviewHtml/review_Fairy_Tail_-_Dragon_Cry.html</v>
      </c>
      <c r="AN7" s="6" t="s">
        <v>367</v>
      </c>
      <c r="AO7" s="13">
        <v>2016</v>
      </c>
      <c r="AP7" s="6" t="s">
        <v>82</v>
      </c>
      <c r="AQ7" s="6" t="s">
        <v>172</v>
      </c>
      <c r="AR7" s="6" t="s">
        <v>106</v>
      </c>
      <c r="AS7" s="6" t="s">
        <v>368</v>
      </c>
      <c r="AT7" s="13">
        <v>3.64</v>
      </c>
      <c r="AU7" s="13">
        <v>3.5</v>
      </c>
      <c r="AV7" s="13">
        <v>4.5</v>
      </c>
      <c r="AW7" s="13">
        <v>3.5</v>
      </c>
      <c r="AX7" s="13">
        <v>3.5</v>
      </c>
      <c r="AY7" s="13">
        <v>3</v>
      </c>
      <c r="AZ7" s="13">
        <v>3.5</v>
      </c>
      <c r="BA7" s="13">
        <v>4</v>
      </c>
      <c r="BB7" s="6" t="s">
        <v>369</v>
      </c>
      <c r="BC7" s="13">
        <v>300</v>
      </c>
      <c r="BD7" s="6" t="str">
        <f xml:space="preserve"> HYPERLINK("ReviewHtml/review_Grimgar_-_Ashes_and_Illusions.html", "https://2danicritic.github.io/ReviewHtml/review_Grimgar_-_Ashes_and_Illusions.html")</f>
        <v>https://2danicritic.github.io/ReviewHtml/review_Grimgar_-_Ashes_and_Illusions.html</v>
      </c>
    </row>
    <row r="8" spans="2:56" x14ac:dyDescent="0.35">
      <c r="B8" s="7" t="s">
        <v>508</v>
      </c>
      <c r="C8" s="14">
        <v>2017</v>
      </c>
      <c r="D8" s="7" t="s">
        <v>87</v>
      </c>
      <c r="E8" s="7" t="s">
        <v>150</v>
      </c>
      <c r="F8" s="16" t="s">
        <v>83</v>
      </c>
      <c r="G8" s="7" t="s">
        <v>509</v>
      </c>
      <c r="H8" s="14">
        <v>3.43</v>
      </c>
      <c r="I8" s="14">
        <v>3.5</v>
      </c>
      <c r="J8" s="14">
        <v>3.5</v>
      </c>
      <c r="K8" s="14">
        <v>3.5</v>
      </c>
      <c r="L8" s="14">
        <v>3.5</v>
      </c>
      <c r="M8" s="14">
        <v>3.5</v>
      </c>
      <c r="N8" s="14">
        <v>3.5</v>
      </c>
      <c r="O8" s="14">
        <v>3</v>
      </c>
      <c r="P8" s="7" t="s">
        <v>510</v>
      </c>
      <c r="Q8" s="14">
        <v>90</v>
      </c>
      <c r="R8" s="7" t="str">
        <f xml:space="preserve"> HYPERLINK("ReviewHtml/review_MFKZ.html", "https://2danicritic.github.io/ReviewHtml/review_MFKZ.html")</f>
        <v>https://2danicritic.github.io/ReviewHtml/review_MFKZ.html</v>
      </c>
      <c r="U8" s="6" t="s">
        <v>325</v>
      </c>
      <c r="V8" s="13">
        <v>2017</v>
      </c>
      <c r="W8" s="6" t="s">
        <v>82</v>
      </c>
      <c r="X8" s="6" t="s">
        <v>142</v>
      </c>
      <c r="Y8" s="6" t="s">
        <v>83</v>
      </c>
      <c r="Z8" s="6" t="s">
        <v>326</v>
      </c>
      <c r="AA8" s="13">
        <v>2.5</v>
      </c>
      <c r="AB8" s="13">
        <v>3</v>
      </c>
      <c r="AC8" s="13">
        <v>3</v>
      </c>
      <c r="AD8" s="13">
        <v>3.5</v>
      </c>
      <c r="AE8" s="13">
        <v>2.5</v>
      </c>
      <c r="AF8" s="13">
        <v>1.5</v>
      </c>
      <c r="AG8" s="13">
        <v>2.5</v>
      </c>
      <c r="AH8" s="13">
        <v>1.5</v>
      </c>
      <c r="AI8" s="6" t="s">
        <v>327</v>
      </c>
      <c r="AJ8" s="13">
        <v>90</v>
      </c>
      <c r="AK8" s="6" t="str">
        <f xml:space="preserve"> HYPERLINK("ReviewHtml/review_Fireworks.html", "https://2danicritic.github.io/ReviewHtml/review_Fireworks.html")</f>
        <v>https://2danicritic.github.io/ReviewHtml/review_Fireworks.html</v>
      </c>
      <c r="AN8" s="7" t="s">
        <v>437</v>
      </c>
      <c r="AO8" s="14">
        <v>2016</v>
      </c>
      <c r="AP8" s="7" t="s">
        <v>82</v>
      </c>
      <c r="AQ8" s="7" t="s">
        <v>434</v>
      </c>
      <c r="AR8" s="7" t="s">
        <v>106</v>
      </c>
      <c r="AS8" s="7" t="s">
        <v>438</v>
      </c>
      <c r="AT8" s="14">
        <v>3.43</v>
      </c>
      <c r="AU8" s="14">
        <v>3.5</v>
      </c>
      <c r="AV8" s="14">
        <v>3.5</v>
      </c>
      <c r="AW8" s="14">
        <v>3.5</v>
      </c>
      <c r="AX8" s="14">
        <v>3</v>
      </c>
      <c r="AY8" s="14">
        <v>2</v>
      </c>
      <c r="AZ8" s="14">
        <v>4.5</v>
      </c>
      <c r="BA8" s="14">
        <v>4</v>
      </c>
      <c r="BB8" s="7" t="s">
        <v>439</v>
      </c>
      <c r="BC8" s="14">
        <v>300</v>
      </c>
      <c r="BD8" s="7" t="str">
        <f xml:space="preserve"> HYPERLINK("ReviewHtml/review_Keijo.html", "https://2danicritic.github.io/ReviewHtml/review_Keijo.html")</f>
        <v>https://2danicritic.github.io/ReviewHtml/review_Keijo.html</v>
      </c>
    </row>
    <row r="9" spans="2:56" x14ac:dyDescent="0.35">
      <c r="B9" s="7" t="s">
        <v>524</v>
      </c>
      <c r="C9" s="14">
        <v>2017</v>
      </c>
      <c r="D9" s="7" t="s">
        <v>189</v>
      </c>
      <c r="E9" s="7" t="s">
        <v>525</v>
      </c>
      <c r="F9" s="16" t="s">
        <v>83</v>
      </c>
      <c r="G9" s="7" t="s">
        <v>526</v>
      </c>
      <c r="H9" s="14">
        <v>2.5</v>
      </c>
      <c r="I9" s="14">
        <v>3</v>
      </c>
      <c r="J9" s="14">
        <v>2</v>
      </c>
      <c r="K9" s="14">
        <v>3</v>
      </c>
      <c r="L9" s="14">
        <v>3</v>
      </c>
      <c r="M9" s="14">
        <v>3</v>
      </c>
      <c r="N9" s="14">
        <v>2</v>
      </c>
      <c r="O9" s="14">
        <v>1.5</v>
      </c>
      <c r="P9" s="7" t="s">
        <v>527</v>
      </c>
      <c r="Q9" s="14">
        <v>80</v>
      </c>
      <c r="R9" s="7" t="str">
        <f xml:space="preserve"> HYPERLINK("ReviewHtml/review_My_Dogs,_Jinjin_and_Akida.html", "https://2danicritic.github.io/ReviewHtml/review_My_Dogs,_Jinjin_and_Akida.html")</f>
        <v>https://2danicritic.github.io/ReviewHtml/review_My_Dogs,_Jinjin_and_Akida.html</v>
      </c>
      <c r="U9" s="6" t="s">
        <v>469</v>
      </c>
      <c r="V9" s="13">
        <v>2017</v>
      </c>
      <c r="W9" s="6" t="s">
        <v>82</v>
      </c>
      <c r="X9" s="6" t="s">
        <v>284</v>
      </c>
      <c r="Y9" s="6" t="s">
        <v>83</v>
      </c>
      <c r="Z9" s="6" t="s">
        <v>285</v>
      </c>
      <c r="AA9" s="13">
        <v>4.5</v>
      </c>
      <c r="AB9" s="13">
        <v>4</v>
      </c>
      <c r="AC9" s="13">
        <v>4</v>
      </c>
      <c r="AD9" s="13">
        <v>5</v>
      </c>
      <c r="AE9" s="13">
        <v>5</v>
      </c>
      <c r="AF9" s="13">
        <v>4</v>
      </c>
      <c r="AG9" s="13">
        <v>4.5</v>
      </c>
      <c r="AH9" s="13">
        <v>5</v>
      </c>
      <c r="AI9" s="6" t="s">
        <v>470</v>
      </c>
      <c r="AJ9" s="13">
        <v>112</v>
      </c>
      <c r="AK9" s="6" t="str">
        <f xml:space="preserve"> HYPERLINK("ReviewHtml/review_Lu_Over_The_Wall.html", "https://2danicritic.github.io/ReviewHtml/review_Lu_Over_The_Wall.html")</f>
        <v>https://2danicritic.github.io/ReviewHtml/review_Lu_Over_The_Wall.html</v>
      </c>
      <c r="AN9" s="7" t="s">
        <v>846</v>
      </c>
      <c r="AO9" s="14">
        <v>2016</v>
      </c>
      <c r="AP9" s="7" t="s">
        <v>82</v>
      </c>
      <c r="AQ9" s="7" t="s">
        <v>410</v>
      </c>
      <c r="AR9" s="7" t="s">
        <v>106</v>
      </c>
      <c r="AS9" s="7" t="s">
        <v>487</v>
      </c>
      <c r="AT9" s="14">
        <v>3.86</v>
      </c>
      <c r="AU9" s="14">
        <v>3.5</v>
      </c>
      <c r="AV9" s="14">
        <v>4</v>
      </c>
      <c r="AW9" s="14">
        <v>4</v>
      </c>
      <c r="AX9" s="14">
        <v>3.5</v>
      </c>
      <c r="AY9" s="14">
        <v>3.5</v>
      </c>
      <c r="AZ9" s="14">
        <v>4</v>
      </c>
      <c r="BA9" s="14">
        <v>4.5</v>
      </c>
      <c r="BB9" s="7" t="s">
        <v>847</v>
      </c>
      <c r="BC9" s="14">
        <v>300</v>
      </c>
      <c r="BD9" s="7" t="str">
        <f xml:space="preserve"> HYPERLINK("ReviewHtml/review_Yuri_on_Ice.html", "https://2danicritic.github.io/ReviewHtml/review_Yuri_on_Ice.html")</f>
        <v>https://2danicritic.github.io/ReviewHtml/review_Yuri_on_Ice.html</v>
      </c>
    </row>
    <row r="10" spans="2:56" x14ac:dyDescent="0.35">
      <c r="B10" s="6" t="s">
        <v>692</v>
      </c>
      <c r="C10" s="13">
        <v>2017</v>
      </c>
      <c r="D10" s="6" t="s">
        <v>87</v>
      </c>
      <c r="E10" s="6" t="s">
        <v>693</v>
      </c>
      <c r="F10" s="15" t="s">
        <v>83</v>
      </c>
      <c r="G10" s="6" t="s">
        <v>694</v>
      </c>
      <c r="H10" s="13">
        <v>3.29</v>
      </c>
      <c r="I10" s="13">
        <v>3</v>
      </c>
      <c r="J10" s="13">
        <v>3.5</v>
      </c>
      <c r="K10" s="13">
        <v>3</v>
      </c>
      <c r="L10" s="13">
        <v>2.5</v>
      </c>
      <c r="M10" s="13">
        <v>2.5</v>
      </c>
      <c r="N10" s="13">
        <v>4.5</v>
      </c>
      <c r="O10" s="13">
        <v>4</v>
      </c>
      <c r="P10" s="6" t="s">
        <v>470</v>
      </c>
      <c r="Q10" s="13">
        <v>79</v>
      </c>
      <c r="R10" s="6" t="str">
        <f xml:space="preserve"> HYPERLINK("ReviewHtml/review_The_Big_Bad_Fox_and_Other_Tales.html", "https://2danicritic.github.io/ReviewHtml/review_The_Big_Bad_Fox_and_Other_Tales.html")</f>
        <v>https://2danicritic.github.io/ReviewHtml/review_The_Big_Bad_Fox_and_Other_Tales.html</v>
      </c>
      <c r="U10" s="7" t="s">
        <v>498</v>
      </c>
      <c r="V10" s="14">
        <v>2017</v>
      </c>
      <c r="W10" s="7" t="s">
        <v>82</v>
      </c>
      <c r="X10" s="7" t="s">
        <v>499</v>
      </c>
      <c r="Y10" s="7" t="s">
        <v>83</v>
      </c>
      <c r="Z10" s="7" t="s">
        <v>500</v>
      </c>
      <c r="AA10" s="14">
        <v>2.93</v>
      </c>
      <c r="AB10" s="14">
        <v>3.5</v>
      </c>
      <c r="AC10" s="14">
        <v>3.5</v>
      </c>
      <c r="AD10" s="14">
        <v>4</v>
      </c>
      <c r="AE10" s="14">
        <v>2.5</v>
      </c>
      <c r="AF10" s="14">
        <v>2</v>
      </c>
      <c r="AG10" s="14">
        <v>2.5</v>
      </c>
      <c r="AH10" s="14">
        <v>2.5</v>
      </c>
      <c r="AI10" s="7" t="s">
        <v>501</v>
      </c>
      <c r="AJ10" s="14">
        <v>103</v>
      </c>
      <c r="AK10" s="7" t="str">
        <f xml:space="preserve"> HYPERLINK("ReviewHtml/review_Mary_and_the_Witch's_Flower.html", "https://2danicritic.github.io/ReviewHtml/review_Mary_and_the_Witch's_Flower.html")</f>
        <v>https://2danicritic.github.io/ReviewHtml/review_Mary_and_the_Witch's_Flower.html</v>
      </c>
      <c r="AN10" s="7" t="s">
        <v>202</v>
      </c>
      <c r="AO10" s="14">
        <v>2015</v>
      </c>
      <c r="AP10" s="7" t="s">
        <v>82</v>
      </c>
      <c r="AQ10" s="7" t="s">
        <v>203</v>
      </c>
      <c r="AR10" s="7" t="s">
        <v>106</v>
      </c>
      <c r="AS10" s="7" t="s">
        <v>204</v>
      </c>
      <c r="AT10" s="14">
        <v>4.1399999999999997</v>
      </c>
      <c r="AU10" s="14">
        <v>3.5</v>
      </c>
      <c r="AV10" s="14">
        <v>4</v>
      </c>
      <c r="AW10" s="14">
        <v>4</v>
      </c>
      <c r="AX10" s="14">
        <v>4</v>
      </c>
      <c r="AY10" s="14">
        <v>4</v>
      </c>
      <c r="AZ10" s="14">
        <v>4.5</v>
      </c>
      <c r="BA10" s="14">
        <v>5</v>
      </c>
      <c r="BB10" s="7" t="s">
        <v>205</v>
      </c>
      <c r="BC10" s="14">
        <v>325</v>
      </c>
      <c r="BD10" s="7" t="str">
        <f xml:space="preserve"> HYPERLINK("ReviewHtml/review_Blood_Blockade_Battlefront.html", "https://2danicritic.github.io/ReviewHtml/review_Blood_Blockade_Battlefront.html")</f>
        <v>https://2danicritic.github.io/ReviewHtml/review_Blood_Blockade_Battlefront.html</v>
      </c>
    </row>
    <row r="11" spans="2:56" x14ac:dyDescent="0.35">
      <c r="B11" s="7" t="s">
        <v>698</v>
      </c>
      <c r="C11" s="14">
        <v>2017</v>
      </c>
      <c r="D11" s="7" t="s">
        <v>699</v>
      </c>
      <c r="E11" s="7" t="s">
        <v>700</v>
      </c>
      <c r="F11" s="16" t="s">
        <v>83</v>
      </c>
      <c r="G11" s="7" t="s">
        <v>701</v>
      </c>
      <c r="H11" s="14">
        <v>4.8600000000000003</v>
      </c>
      <c r="I11" s="14">
        <v>5</v>
      </c>
      <c r="J11" s="14">
        <v>5</v>
      </c>
      <c r="K11" s="14">
        <v>4</v>
      </c>
      <c r="L11" s="14">
        <v>5</v>
      </c>
      <c r="M11" s="14">
        <v>5</v>
      </c>
      <c r="N11" s="14">
        <v>5</v>
      </c>
      <c r="O11" s="14">
        <v>5</v>
      </c>
      <c r="P11" s="7" t="s">
        <v>702</v>
      </c>
      <c r="Q11" s="14">
        <v>94</v>
      </c>
      <c r="R11" s="7" t="str">
        <f xml:space="preserve"> HYPERLINK("ReviewHtml/review_The_Breadwinner.html", "https://2danicritic.github.io/ReviewHtml/review_The_Breadwinner.html")</f>
        <v>https://2danicritic.github.io/ReviewHtml/review_The_Breadwinner.html</v>
      </c>
      <c r="U11" s="6" t="s">
        <v>539</v>
      </c>
      <c r="V11" s="13">
        <v>2017</v>
      </c>
      <c r="W11" s="6" t="s">
        <v>82</v>
      </c>
      <c r="X11" s="6" t="s">
        <v>540</v>
      </c>
      <c r="Y11" s="6" t="s">
        <v>83</v>
      </c>
      <c r="Z11" s="6" t="s">
        <v>303</v>
      </c>
      <c r="AA11" s="13">
        <v>2.93</v>
      </c>
      <c r="AB11" s="13">
        <v>3</v>
      </c>
      <c r="AC11" s="13">
        <v>3.5</v>
      </c>
      <c r="AD11" s="13">
        <v>3.5</v>
      </c>
      <c r="AE11" s="13">
        <v>2.5</v>
      </c>
      <c r="AF11" s="13">
        <v>2</v>
      </c>
      <c r="AG11" s="13">
        <v>3</v>
      </c>
      <c r="AH11" s="13">
        <v>3</v>
      </c>
      <c r="AI11" s="6" t="s">
        <v>541</v>
      </c>
      <c r="AJ11" s="13">
        <v>111</v>
      </c>
      <c r="AK11" s="6" t="str">
        <f xml:space="preserve"> HYPERLINK("ReviewHtml/review_Napping_Princess.html", "https://2danicritic.github.io/ReviewHtml/review_Napping_Princess.html")</f>
        <v>https://2danicritic.github.io/ReviewHtml/review_Napping_Princess.html</v>
      </c>
      <c r="AN11" s="6" t="s">
        <v>280</v>
      </c>
      <c r="AO11" s="13">
        <v>2015</v>
      </c>
      <c r="AP11" s="6" t="s">
        <v>82</v>
      </c>
      <c r="AQ11" s="6" t="s">
        <v>184</v>
      </c>
      <c r="AR11" s="6" t="s">
        <v>106</v>
      </c>
      <c r="AS11" s="6" t="s">
        <v>281</v>
      </c>
      <c r="AT11" s="13">
        <v>3.64</v>
      </c>
      <c r="AU11" s="13">
        <v>3.5</v>
      </c>
      <c r="AV11" s="13">
        <v>4</v>
      </c>
      <c r="AW11" s="13">
        <v>3.5</v>
      </c>
      <c r="AX11" s="13">
        <v>3.5</v>
      </c>
      <c r="AY11" s="13">
        <v>3.5</v>
      </c>
      <c r="AZ11" s="13">
        <v>3.5</v>
      </c>
      <c r="BA11" s="13">
        <v>4</v>
      </c>
      <c r="BB11" s="6" t="s">
        <v>282</v>
      </c>
      <c r="BC11" s="13">
        <v>300</v>
      </c>
      <c r="BD11" s="6" t="str">
        <f xml:space="preserve"> HYPERLINK("ReviewHtml/review_Death_Parade.html", "https://2danicritic.github.io/ReviewHtml/review_Death_Parade.html")</f>
        <v>https://2danicritic.github.io/ReviewHtml/review_Death_Parade.html</v>
      </c>
    </row>
    <row r="12" spans="2:56" x14ac:dyDescent="0.35">
      <c r="B12" s="7" t="s">
        <v>157</v>
      </c>
      <c r="C12" s="14">
        <v>2016</v>
      </c>
      <c r="D12" s="7" t="s">
        <v>158</v>
      </c>
      <c r="E12" s="7" t="s">
        <v>159</v>
      </c>
      <c r="F12" s="16" t="s">
        <v>83</v>
      </c>
      <c r="G12" s="7" t="s">
        <v>160</v>
      </c>
      <c r="H12" s="14">
        <v>3.57</v>
      </c>
      <c r="I12" s="14">
        <v>3</v>
      </c>
      <c r="J12" s="14">
        <v>4</v>
      </c>
      <c r="K12" s="14">
        <v>3</v>
      </c>
      <c r="L12" s="14">
        <v>3</v>
      </c>
      <c r="M12" s="14">
        <v>4</v>
      </c>
      <c r="N12" s="14">
        <v>3.5</v>
      </c>
      <c r="O12" s="14">
        <v>4.5</v>
      </c>
      <c r="P12" s="7" t="s">
        <v>161</v>
      </c>
      <c r="Q12" s="14">
        <v>105</v>
      </c>
      <c r="R12" s="7" t="str">
        <f xml:space="preserve"> HYPERLINK("ReviewHtml/review_Big_Fish_and_Begonia.html", "https://2danicritic.github.io/ReviewHtml/review_Big_Fish_and_Begonia.html")</f>
        <v>https://2danicritic.github.io/ReviewHtml/review_Big_Fish_and_Begonia.html</v>
      </c>
      <c r="U12" s="6" t="s">
        <v>564</v>
      </c>
      <c r="V12" s="13">
        <v>2017</v>
      </c>
      <c r="W12" s="6" t="s">
        <v>82</v>
      </c>
      <c r="X12" s="6" t="s">
        <v>184</v>
      </c>
      <c r="Y12" s="6" t="s">
        <v>83</v>
      </c>
      <c r="Z12" s="6" t="s">
        <v>562</v>
      </c>
      <c r="AA12" s="13">
        <v>4</v>
      </c>
      <c r="AB12" s="13">
        <v>4</v>
      </c>
      <c r="AC12" s="13">
        <v>4</v>
      </c>
      <c r="AD12" s="13">
        <v>4</v>
      </c>
      <c r="AE12" s="13">
        <v>4</v>
      </c>
      <c r="AF12" s="13">
        <v>4</v>
      </c>
      <c r="AG12" s="13">
        <v>4</v>
      </c>
      <c r="AH12" s="13">
        <v>4</v>
      </c>
      <c r="AI12" s="6" t="s">
        <v>565</v>
      </c>
      <c r="AJ12" s="13">
        <v>106</v>
      </c>
      <c r="AK12" s="6" t="str">
        <f xml:space="preserve"> HYPERLINK("ReviewHtml/review_No_Game_No_Life_-_Zero.html", "https://2danicritic.github.io/ReviewHtml/review_No_Game_No_Life_-_Zero.html")</f>
        <v>https://2danicritic.github.io/ReviewHtml/review_No_Game_No_Life_-_Zero.html</v>
      </c>
      <c r="AN12" s="6" t="s">
        <v>339</v>
      </c>
      <c r="AO12" s="13">
        <v>2015</v>
      </c>
      <c r="AP12" s="6" t="s">
        <v>82</v>
      </c>
      <c r="AQ12" s="6" t="s">
        <v>274</v>
      </c>
      <c r="AR12" s="6" t="s">
        <v>106</v>
      </c>
      <c r="AS12" s="6" t="s">
        <v>340</v>
      </c>
      <c r="AT12" s="13">
        <v>3.5</v>
      </c>
      <c r="AU12" s="13">
        <v>3</v>
      </c>
      <c r="AV12" s="13">
        <v>3.5</v>
      </c>
      <c r="AW12" s="13">
        <v>4</v>
      </c>
      <c r="AX12" s="13">
        <v>3.5</v>
      </c>
      <c r="AY12" s="13">
        <v>3</v>
      </c>
      <c r="AZ12" s="13">
        <v>3.5</v>
      </c>
      <c r="BA12" s="13">
        <v>4</v>
      </c>
      <c r="BB12" s="6" t="s">
        <v>341</v>
      </c>
      <c r="BC12" s="13">
        <v>300</v>
      </c>
      <c r="BD12" s="6" t="str">
        <f xml:space="preserve"> HYPERLINK("ReviewHtml/review_Gangsta.html", "https://2danicritic.github.io/ReviewHtml/review_Gangsta.html")</f>
        <v>https://2danicritic.github.io/ReviewHtml/review_Gangsta.html</v>
      </c>
    </row>
    <row r="13" spans="2:56" x14ac:dyDescent="0.35">
      <c r="B13" s="7" t="s">
        <v>310</v>
      </c>
      <c r="C13" s="14">
        <v>2016</v>
      </c>
      <c r="D13" s="7" t="s">
        <v>92</v>
      </c>
      <c r="E13" s="7" t="s">
        <v>311</v>
      </c>
      <c r="F13" s="16" t="s">
        <v>83</v>
      </c>
      <c r="G13" s="7" t="s">
        <v>312</v>
      </c>
      <c r="H13" s="14">
        <v>3.43</v>
      </c>
      <c r="I13" s="14">
        <v>4</v>
      </c>
      <c r="J13" s="14">
        <v>4</v>
      </c>
      <c r="K13" s="14">
        <v>3.5</v>
      </c>
      <c r="L13" s="14">
        <v>3.5</v>
      </c>
      <c r="M13" s="14">
        <v>2</v>
      </c>
      <c r="N13" s="14">
        <v>3</v>
      </c>
      <c r="O13" s="14">
        <v>4</v>
      </c>
      <c r="P13" s="7" t="s">
        <v>313</v>
      </c>
      <c r="Q13" s="14">
        <v>86</v>
      </c>
      <c r="R13" s="7" t="str">
        <f xml:space="preserve"> HYPERLINK("ReviewHtml/review_Ethel_&amp;_Ernest_.html", "https://2danicritic.github.io/ReviewHtml/review_Ethel_&amp;_Ernest_.html")</f>
        <v>https://2danicritic.github.io/ReviewHtml/review_Ethel_&amp;_Ernest_.html</v>
      </c>
      <c r="U13" s="6" t="s">
        <v>710</v>
      </c>
      <c r="V13" s="13">
        <v>2017</v>
      </c>
      <c r="W13" s="6" t="s">
        <v>82</v>
      </c>
      <c r="X13" s="6" t="s">
        <v>711</v>
      </c>
      <c r="Y13" s="6" t="s">
        <v>178</v>
      </c>
      <c r="Z13" s="6" t="s">
        <v>330</v>
      </c>
      <c r="AA13" s="13">
        <v>2.93</v>
      </c>
      <c r="AB13" s="13">
        <v>3.5</v>
      </c>
      <c r="AC13" s="13">
        <v>3.5</v>
      </c>
      <c r="AD13" s="13">
        <v>2</v>
      </c>
      <c r="AE13" s="13">
        <v>2</v>
      </c>
      <c r="AF13" s="13">
        <v>2.5</v>
      </c>
      <c r="AG13" s="13">
        <v>3</v>
      </c>
      <c r="AH13" s="13">
        <v>4</v>
      </c>
      <c r="AI13" s="6" t="s">
        <v>712</v>
      </c>
      <c r="AJ13" s="13">
        <v>90</v>
      </c>
      <c r="AK13" s="6" t="str">
        <f xml:space="preserve"> HYPERLINK("ReviewHtml/review_The_Dragon_Dentist.html", "https://2danicritic.github.io/ReviewHtml/review_The_Dragon_Dentist.html")</f>
        <v>https://2danicritic.github.io/ReviewHtml/review_The_Dragon_Dentist.html</v>
      </c>
      <c r="AN13" s="7" t="s">
        <v>412</v>
      </c>
      <c r="AO13" s="14">
        <v>2015</v>
      </c>
      <c r="AP13" s="7" t="s">
        <v>82</v>
      </c>
      <c r="AQ13" s="7" t="s">
        <v>413</v>
      </c>
      <c r="AR13" s="7" t="s">
        <v>106</v>
      </c>
      <c r="AS13" s="7" t="s">
        <v>414</v>
      </c>
      <c r="AT13" s="14">
        <v>3.5</v>
      </c>
      <c r="AU13" s="14">
        <v>3.5</v>
      </c>
      <c r="AV13" s="14">
        <v>3.5</v>
      </c>
      <c r="AW13" s="14">
        <v>3.5</v>
      </c>
      <c r="AX13" s="14">
        <v>3.5</v>
      </c>
      <c r="AY13" s="14">
        <v>3</v>
      </c>
      <c r="AZ13" s="14">
        <v>3.5</v>
      </c>
      <c r="BA13" s="14">
        <v>4</v>
      </c>
      <c r="BB13" s="7" t="s">
        <v>316</v>
      </c>
      <c r="BC13" s="14">
        <v>325</v>
      </c>
      <c r="BD13" s="7" t="str">
        <f xml:space="preserve"> HYPERLINK("ReviewHtml/review_Is_It_Wrong_To_Try_To_Pick_Up_Girls_In_A_Dungeon.html", "https://2danicritic.github.io/ReviewHtml/review_Is_It_Wrong_To_Try_To_Pick_Up_Girls_In_A_Dungeon.html")</f>
        <v>https://2danicritic.github.io/ReviewHtml/review_Is_It_Wrong_To_Try_To_Pick_Up_Girls_In_A_Dungeon.html</v>
      </c>
    </row>
    <row r="14" spans="2:56" x14ac:dyDescent="0.35">
      <c r="B14" s="7" t="s">
        <v>454</v>
      </c>
      <c r="C14" s="14">
        <v>2016</v>
      </c>
      <c r="D14" s="7" t="s">
        <v>87</v>
      </c>
      <c r="E14" s="7" t="s">
        <v>455</v>
      </c>
      <c r="F14" s="16" t="s">
        <v>83</v>
      </c>
      <c r="G14" s="7" t="s">
        <v>456</v>
      </c>
      <c r="H14" s="14">
        <v>3.14</v>
      </c>
      <c r="I14" s="14">
        <v>3</v>
      </c>
      <c r="J14" s="14">
        <v>3.5</v>
      </c>
      <c r="K14" s="14">
        <v>4</v>
      </c>
      <c r="L14" s="14">
        <v>2.5</v>
      </c>
      <c r="M14" s="14">
        <v>3.5</v>
      </c>
      <c r="N14" s="14">
        <v>2.5</v>
      </c>
      <c r="O14" s="14">
        <v>3</v>
      </c>
      <c r="P14" s="7" t="s">
        <v>457</v>
      </c>
      <c r="Q14" s="14">
        <v>75</v>
      </c>
      <c r="R14" s="7" t="str">
        <f xml:space="preserve"> HYPERLINK("ReviewHtml/review_Louise_By_The_Shore.html", "https://2danicritic.github.io/ReviewHtml/review_Louise_By_The_Shore.html")</f>
        <v>https://2danicritic.github.io/ReviewHtml/review_Louise_By_The_Shore.html</v>
      </c>
      <c r="U14" s="7" t="s">
        <v>747</v>
      </c>
      <c r="V14" s="14">
        <v>2017</v>
      </c>
      <c r="W14" s="7" t="s">
        <v>82</v>
      </c>
      <c r="X14" s="7" t="s">
        <v>284</v>
      </c>
      <c r="Y14" s="7" t="s">
        <v>83</v>
      </c>
      <c r="Z14" s="7" t="s">
        <v>285</v>
      </c>
      <c r="AA14" s="14">
        <v>4.71</v>
      </c>
      <c r="AB14" s="14">
        <v>4</v>
      </c>
      <c r="AC14" s="14">
        <v>5</v>
      </c>
      <c r="AD14" s="14">
        <v>5</v>
      </c>
      <c r="AE14" s="14">
        <v>5</v>
      </c>
      <c r="AF14" s="14">
        <v>4</v>
      </c>
      <c r="AG14" s="14">
        <v>5</v>
      </c>
      <c r="AH14" s="14">
        <v>5</v>
      </c>
      <c r="AI14" s="7" t="s">
        <v>748</v>
      </c>
      <c r="AJ14" s="14">
        <v>93</v>
      </c>
      <c r="AK14" s="7" t="str">
        <f xml:space="preserve"> HYPERLINK("ReviewHtml/review_The_Night_Is_Short,_Walk_On_Girl.html", "https://2danicritic.github.io/ReviewHtml/review_The_Night_Is_Short,_Walk_On_Girl.html")</f>
        <v>https://2danicritic.github.io/ReviewHtml/review_The_Night_Is_Short,_Walk_On_Girl.html</v>
      </c>
      <c r="AN14" s="7" t="s">
        <v>513</v>
      </c>
      <c r="AO14" s="14">
        <v>2015</v>
      </c>
      <c r="AP14" s="7" t="s">
        <v>82</v>
      </c>
      <c r="AQ14" s="7" t="s">
        <v>514</v>
      </c>
      <c r="AR14" s="7" t="s">
        <v>106</v>
      </c>
      <c r="AS14" s="7" t="s">
        <v>515</v>
      </c>
      <c r="AT14" s="14">
        <v>3.93</v>
      </c>
      <c r="AU14" s="14">
        <v>2.5</v>
      </c>
      <c r="AV14" s="14">
        <v>3</v>
      </c>
      <c r="AW14" s="14">
        <v>4</v>
      </c>
      <c r="AX14" s="14">
        <v>4</v>
      </c>
      <c r="AY14" s="14">
        <v>4</v>
      </c>
      <c r="AZ14" s="14">
        <v>5</v>
      </c>
      <c r="BA14" s="14">
        <v>5</v>
      </c>
      <c r="BB14" s="7" t="s">
        <v>436</v>
      </c>
      <c r="BC14" s="14">
        <v>300</v>
      </c>
      <c r="BD14" s="7" t="str">
        <f xml:space="preserve"> HYPERLINK("ReviewHtml/review_Monster_Musume_-_Everyday_Life_With_Monster_Girls.html", "https://2danicritic.github.io/ReviewHtml/review_Monster_Musume_-_Everyday_Life_With_Monster_Girls.html")</f>
        <v>https://2danicritic.github.io/ReviewHtml/review_Monster_Musume_-_Everyday_Life_With_Monster_Girls.html</v>
      </c>
    </row>
    <row r="15" spans="2:56" x14ac:dyDescent="0.35">
      <c r="B15" s="6" t="s">
        <v>528</v>
      </c>
      <c r="C15" s="13">
        <v>2016</v>
      </c>
      <c r="D15" s="6" t="s">
        <v>416</v>
      </c>
      <c r="E15" s="6" t="s">
        <v>529</v>
      </c>
      <c r="F15" s="15" t="s">
        <v>83</v>
      </c>
      <c r="G15" s="6" t="s">
        <v>530</v>
      </c>
      <c r="H15" s="13">
        <v>1.79</v>
      </c>
      <c r="I15" s="13">
        <v>1.5</v>
      </c>
      <c r="J15" s="13">
        <v>2</v>
      </c>
      <c r="K15" s="13">
        <v>2</v>
      </c>
      <c r="L15" s="13">
        <v>2</v>
      </c>
      <c r="M15" s="13">
        <v>2</v>
      </c>
      <c r="N15" s="13">
        <v>2</v>
      </c>
      <c r="O15" s="13">
        <v>1</v>
      </c>
      <c r="P15" s="6" t="s">
        <v>531</v>
      </c>
      <c r="Q15" s="13">
        <v>75</v>
      </c>
      <c r="R15" s="6" t="str">
        <f xml:space="preserve"> HYPERLINK("ReviewHtml/review_My_Entire_High_School_Sinking_Into_The_Sea.html", "https://2danicritic.github.io/ReviewHtml/review_My_Entire_High_School_Sinking_Into_The_Sea.html")</f>
        <v>https://2danicritic.github.io/ReviewHtml/review_My_Entire_High_School_Sinking_Into_The_Sea.html</v>
      </c>
      <c r="U15" s="7" t="s">
        <v>96</v>
      </c>
      <c r="V15" s="14">
        <v>2016</v>
      </c>
      <c r="W15" s="7" t="s">
        <v>82</v>
      </c>
      <c r="X15" s="7" t="s">
        <v>97</v>
      </c>
      <c r="Y15" s="7" t="s">
        <v>83</v>
      </c>
      <c r="Z15" s="7" t="s">
        <v>98</v>
      </c>
      <c r="AA15" s="14">
        <v>4.5</v>
      </c>
      <c r="AB15" s="14">
        <v>4</v>
      </c>
      <c r="AC15" s="14">
        <v>4</v>
      </c>
      <c r="AD15" s="14">
        <v>5</v>
      </c>
      <c r="AE15" s="14">
        <v>5</v>
      </c>
      <c r="AF15" s="14">
        <v>4.5</v>
      </c>
      <c r="AG15" s="14">
        <v>4</v>
      </c>
      <c r="AH15" s="14">
        <v>5</v>
      </c>
      <c r="AI15" s="7" t="s">
        <v>99</v>
      </c>
      <c r="AJ15" s="14">
        <v>130</v>
      </c>
      <c r="AK15" s="7" t="str">
        <f xml:space="preserve"> HYPERLINK("ReviewHtml/review_A_Silent_Voice.html", "https://2danicritic.github.io/ReviewHtml/review_A_Silent_Voice.html")</f>
        <v>https://2danicritic.github.io/ReviewHtml/review_A_Silent_Voice.html</v>
      </c>
      <c r="AN15" s="6" t="s">
        <v>579</v>
      </c>
      <c r="AO15" s="13">
        <v>2015</v>
      </c>
      <c r="AP15" s="6" t="s">
        <v>82</v>
      </c>
      <c r="AQ15" s="6" t="s">
        <v>184</v>
      </c>
      <c r="AR15" s="6" t="s">
        <v>106</v>
      </c>
      <c r="AS15" s="6" t="s">
        <v>580</v>
      </c>
      <c r="AT15" s="13">
        <v>3.21</v>
      </c>
      <c r="AU15" s="13">
        <v>3.5</v>
      </c>
      <c r="AV15" s="13">
        <v>3</v>
      </c>
      <c r="AW15" s="13">
        <v>3.5</v>
      </c>
      <c r="AX15" s="13">
        <v>2.5</v>
      </c>
      <c r="AY15" s="13">
        <v>3</v>
      </c>
      <c r="AZ15" s="13">
        <v>3.5</v>
      </c>
      <c r="BA15" s="13">
        <v>3.5</v>
      </c>
      <c r="BB15" s="6" t="s">
        <v>297</v>
      </c>
      <c r="BC15" s="13">
        <v>450</v>
      </c>
      <c r="BD15" s="6" t="str">
        <f xml:space="preserve"> HYPERLINK("ReviewHtml/review_One_Punch_Man.html", "https://2danicritic.github.io/ReviewHtml/review_One_Punch_Man.html")</f>
        <v>https://2danicritic.github.io/ReviewHtml/review_One_Punch_Man.html</v>
      </c>
    </row>
    <row r="16" spans="2:56" x14ac:dyDescent="0.35">
      <c r="B16" s="7" t="s">
        <v>545</v>
      </c>
      <c r="C16" s="14">
        <v>2016</v>
      </c>
      <c r="D16" s="7" t="s">
        <v>416</v>
      </c>
      <c r="E16" s="7" t="s">
        <v>546</v>
      </c>
      <c r="F16" s="16" t="s">
        <v>83</v>
      </c>
      <c r="G16" s="7" t="s">
        <v>547</v>
      </c>
      <c r="H16" s="14">
        <v>2.14</v>
      </c>
      <c r="I16" s="14">
        <v>2</v>
      </c>
      <c r="J16" s="14">
        <v>2</v>
      </c>
      <c r="K16" s="14">
        <v>2</v>
      </c>
      <c r="L16" s="14">
        <v>4</v>
      </c>
      <c r="M16" s="14">
        <v>2</v>
      </c>
      <c r="N16" s="14">
        <v>2</v>
      </c>
      <c r="O16" s="14">
        <v>1</v>
      </c>
      <c r="P16" s="7" t="s">
        <v>548</v>
      </c>
      <c r="Q16" s="14">
        <v>83</v>
      </c>
      <c r="R16" s="7" t="str">
        <f xml:space="preserve"> HYPERLINK("ReviewHtml/review_Nerdland.html", "https://2danicritic.github.io/ReviewHtml/review_Nerdland.html")</f>
        <v>https://2danicritic.github.io/ReviewHtml/review_Nerdland.html</v>
      </c>
      <c r="U16" s="7" t="s">
        <v>351</v>
      </c>
      <c r="V16" s="14">
        <v>2016</v>
      </c>
      <c r="W16" s="7" t="s">
        <v>82</v>
      </c>
      <c r="X16" s="7" t="s">
        <v>352</v>
      </c>
      <c r="Y16" s="7" t="s">
        <v>83</v>
      </c>
      <c r="Z16" s="7" t="s">
        <v>340</v>
      </c>
      <c r="AA16" s="14">
        <v>3.57</v>
      </c>
      <c r="AB16" s="14">
        <v>3.5</v>
      </c>
      <c r="AC16" s="14">
        <v>4</v>
      </c>
      <c r="AD16" s="14">
        <v>3.5</v>
      </c>
      <c r="AE16" s="14">
        <v>3</v>
      </c>
      <c r="AF16" s="14">
        <v>4</v>
      </c>
      <c r="AG16" s="14">
        <v>3</v>
      </c>
      <c r="AH16" s="14">
        <v>4</v>
      </c>
      <c r="AI16" s="7" t="s">
        <v>353</v>
      </c>
      <c r="AJ16" s="14">
        <v>115</v>
      </c>
      <c r="AK16" s="7" t="str">
        <f xml:space="preserve"> HYPERLINK("ReviewHtml/review_Genocidal_Organ.html", "https://2danicritic.github.io/ReviewHtml/review_Genocidal_Organ.html")</f>
        <v>https://2danicritic.github.io/ReviewHtml/review_Genocidal_Organ.html</v>
      </c>
      <c r="AN16" s="6" t="s">
        <v>617</v>
      </c>
      <c r="AO16" s="13">
        <v>2015</v>
      </c>
      <c r="AP16" s="6" t="s">
        <v>82</v>
      </c>
      <c r="AQ16" s="6" t="s">
        <v>618</v>
      </c>
      <c r="AR16" s="6" t="s">
        <v>106</v>
      </c>
      <c r="AS16" s="6" t="s">
        <v>619</v>
      </c>
      <c r="AT16" s="13">
        <v>3.21</v>
      </c>
      <c r="AU16" s="13">
        <v>3</v>
      </c>
      <c r="AV16" s="13">
        <v>3</v>
      </c>
      <c r="AW16" s="13">
        <v>3</v>
      </c>
      <c r="AX16" s="13">
        <v>3</v>
      </c>
      <c r="AY16" s="13">
        <v>3</v>
      </c>
      <c r="AZ16" s="13">
        <v>3.5</v>
      </c>
      <c r="BA16" s="13">
        <v>4</v>
      </c>
      <c r="BB16" s="6" t="s">
        <v>620</v>
      </c>
      <c r="BC16" s="13">
        <v>300</v>
      </c>
      <c r="BD16" s="6" t="str">
        <f xml:space="preserve"> HYPERLINK("ReviewHtml/review_Prison_School.html", "https://2danicritic.github.io/ReviewHtml/review_Prison_School.html")</f>
        <v>https://2danicritic.github.io/ReviewHtml/review_Prison_School.html</v>
      </c>
    </row>
    <row r="17" spans="2:56" x14ac:dyDescent="0.35">
      <c r="B17" s="6" t="s">
        <v>569</v>
      </c>
      <c r="C17" s="13">
        <v>2016</v>
      </c>
      <c r="D17" s="6" t="s">
        <v>570</v>
      </c>
      <c r="E17" s="6" t="s">
        <v>571</v>
      </c>
      <c r="F17" s="15" t="s">
        <v>83</v>
      </c>
      <c r="G17" s="6" t="s">
        <v>572</v>
      </c>
      <c r="H17" s="13">
        <v>2.93</v>
      </c>
      <c r="I17" s="13">
        <v>3</v>
      </c>
      <c r="J17" s="13">
        <v>2.5</v>
      </c>
      <c r="K17" s="13">
        <v>2.5</v>
      </c>
      <c r="L17" s="13">
        <v>1.5</v>
      </c>
      <c r="M17" s="13">
        <v>3.5</v>
      </c>
      <c r="N17" s="13">
        <v>3.5</v>
      </c>
      <c r="O17" s="13">
        <v>4</v>
      </c>
      <c r="P17" s="6" t="s">
        <v>573</v>
      </c>
      <c r="Q17" s="13">
        <v>65</v>
      </c>
      <c r="R17" s="6" t="str">
        <f xml:space="preserve"> HYPERLINK("ReviewHtml/review_Nova_Seed.html", "https://2danicritic.github.io/ReviewHtml/review_Nova_Seed.html")</f>
        <v>https://2danicritic.github.io/ReviewHtml/review_Nova_Seed.html</v>
      </c>
      <c r="U17" s="7" t="s">
        <v>409</v>
      </c>
      <c r="V17" s="14">
        <v>2016</v>
      </c>
      <c r="W17" s="7" t="s">
        <v>82</v>
      </c>
      <c r="X17" s="7" t="s">
        <v>410</v>
      </c>
      <c r="Y17" s="7" t="s">
        <v>83</v>
      </c>
      <c r="Z17" s="7" t="s">
        <v>185</v>
      </c>
      <c r="AA17" s="14">
        <v>3.71</v>
      </c>
      <c r="AB17" s="14">
        <v>3</v>
      </c>
      <c r="AC17" s="14">
        <v>4</v>
      </c>
      <c r="AD17" s="14">
        <v>4</v>
      </c>
      <c r="AE17" s="14">
        <v>2.5</v>
      </c>
      <c r="AF17" s="14">
        <v>4</v>
      </c>
      <c r="AG17" s="14">
        <v>3.5</v>
      </c>
      <c r="AH17" s="14">
        <v>5</v>
      </c>
      <c r="AI17" s="7" t="s">
        <v>411</v>
      </c>
      <c r="AJ17" s="14">
        <v>129</v>
      </c>
      <c r="AK17" s="7" t="str">
        <f xml:space="preserve"> HYPERLINK("ReviewHtml/review_In_This_Corner_of_the_World.html", "https://2danicritic.github.io/ReviewHtml/review_In_This_Corner_of_the_World.html")</f>
        <v>https://2danicritic.github.io/ReviewHtml/review_In_This_Corner_of_the_World.html</v>
      </c>
      <c r="AN17" s="7" t="s">
        <v>621</v>
      </c>
      <c r="AO17" s="14">
        <v>2015</v>
      </c>
      <c r="AP17" s="7" t="s">
        <v>82</v>
      </c>
      <c r="AQ17" s="7" t="s">
        <v>410</v>
      </c>
      <c r="AR17" s="7" t="s">
        <v>106</v>
      </c>
      <c r="AS17" s="7" t="s">
        <v>622</v>
      </c>
      <c r="AT17" s="14">
        <v>3.07</v>
      </c>
      <c r="AU17" s="14">
        <v>3</v>
      </c>
      <c r="AV17" s="14">
        <v>3</v>
      </c>
      <c r="AW17" s="14">
        <v>3</v>
      </c>
      <c r="AX17" s="14">
        <v>3.5</v>
      </c>
      <c r="AY17" s="14">
        <v>2.5</v>
      </c>
      <c r="AZ17" s="14">
        <v>3.5</v>
      </c>
      <c r="BA17" s="14">
        <v>3</v>
      </c>
      <c r="BB17" s="7" t="s">
        <v>623</v>
      </c>
      <c r="BC17" s="14">
        <v>300</v>
      </c>
      <c r="BD17" s="7" t="str">
        <f xml:space="preserve"> HYPERLINK("ReviewHtml/review_Punch_Line.html", "https://2danicritic.github.io/ReviewHtml/review_Punch_Line.html")</f>
        <v>https://2danicritic.github.io/ReviewHtml/review_Punch_Line.html</v>
      </c>
    </row>
    <row r="18" spans="2:56" x14ac:dyDescent="0.35">
      <c r="B18" s="7" t="s">
        <v>728</v>
      </c>
      <c r="C18" s="14">
        <v>2016</v>
      </c>
      <c r="D18" s="7" t="s">
        <v>729</v>
      </c>
      <c r="E18" s="7" t="s">
        <v>730</v>
      </c>
      <c r="F18" s="16" t="s">
        <v>83</v>
      </c>
      <c r="G18" s="7" t="s">
        <v>731</v>
      </c>
      <c r="H18" s="14">
        <v>3</v>
      </c>
      <c r="I18" s="14">
        <v>3</v>
      </c>
      <c r="J18" s="14">
        <v>2.5</v>
      </c>
      <c r="K18" s="14">
        <v>3</v>
      </c>
      <c r="L18" s="14">
        <v>3</v>
      </c>
      <c r="M18" s="14">
        <v>3.5</v>
      </c>
      <c r="N18" s="14">
        <v>3</v>
      </c>
      <c r="O18" s="14">
        <v>3</v>
      </c>
      <c r="P18" s="7" t="s">
        <v>732</v>
      </c>
      <c r="Q18" s="14">
        <v>76</v>
      </c>
      <c r="R18" s="7" t="str">
        <f xml:space="preserve"> HYPERLINK("ReviewHtml/review_The_Girl_Without_Hands.html", "https://2danicritic.github.io/ReviewHtml/review_The_Girl_Without_Hands.html")</f>
        <v>https://2danicritic.github.io/ReviewHtml/review_The_Girl_Without_Hands.html</v>
      </c>
      <c r="U18" s="7" t="s">
        <v>446</v>
      </c>
      <c r="V18" s="14">
        <v>2016</v>
      </c>
      <c r="W18" s="7" t="s">
        <v>82</v>
      </c>
      <c r="X18" s="7" t="s">
        <v>142</v>
      </c>
      <c r="Y18" s="7" t="s">
        <v>83</v>
      </c>
      <c r="Z18" s="7" t="s">
        <v>143</v>
      </c>
      <c r="AA18" s="14">
        <v>4.57</v>
      </c>
      <c r="AB18" s="14">
        <v>5</v>
      </c>
      <c r="AC18" s="14">
        <v>4.5</v>
      </c>
      <c r="AD18" s="14">
        <v>4.5</v>
      </c>
      <c r="AE18" s="14">
        <v>4</v>
      </c>
      <c r="AF18" s="14">
        <v>4</v>
      </c>
      <c r="AG18" s="14">
        <v>5</v>
      </c>
      <c r="AH18" s="14">
        <v>5</v>
      </c>
      <c r="AI18" s="7" t="s">
        <v>447</v>
      </c>
      <c r="AJ18" s="14">
        <v>216</v>
      </c>
      <c r="AK18" s="7" t="str">
        <f xml:space="preserve"> HYPERLINK("ReviewHtml/review_Kizumonogatari_-_Tekketsu,_Nekketsu,_Reiketsu.html", "https://2danicritic.github.io/ReviewHtml/review_Kizumonogatari_-_Tekketsu,_Nekketsu,_Reiketsu.html")</f>
        <v>https://2danicritic.github.io/ReviewHtml/review_Kizumonogatari_-_Tekketsu,_Nekketsu,_Reiketsu.html</v>
      </c>
      <c r="AN18" s="6" t="s">
        <v>646</v>
      </c>
      <c r="AO18" s="13">
        <v>2015</v>
      </c>
      <c r="AP18" s="6" t="s">
        <v>82</v>
      </c>
      <c r="AQ18" s="6" t="s">
        <v>628</v>
      </c>
      <c r="AR18" s="6" t="s">
        <v>106</v>
      </c>
      <c r="AS18" s="6" t="s">
        <v>647</v>
      </c>
      <c r="AT18" s="13">
        <v>3.5</v>
      </c>
      <c r="AU18" s="13">
        <v>3</v>
      </c>
      <c r="AV18" s="13">
        <v>3.5</v>
      </c>
      <c r="AW18" s="13">
        <v>3.5</v>
      </c>
      <c r="AX18" s="13">
        <v>3.5</v>
      </c>
      <c r="AY18" s="13">
        <v>3.5</v>
      </c>
      <c r="AZ18" s="13">
        <v>3.5</v>
      </c>
      <c r="BA18" s="13">
        <v>4</v>
      </c>
      <c r="BB18" s="6" t="s">
        <v>648</v>
      </c>
      <c r="BC18" s="13">
        <v>300</v>
      </c>
      <c r="BD18" s="6" t="str">
        <f xml:space="preserve"> HYPERLINK("ReviewHtml/review_Rokka_-_Braves_of_the_Six_Flowers.html", "https://2danicritic.github.io/ReviewHtml/review_Rokka_-_Braves_of_the_Six_Flowers.html")</f>
        <v>https://2danicritic.github.io/ReviewHtml/review_Rokka_-_Braves_of_the_Six_Flowers.html</v>
      </c>
    </row>
    <row r="19" spans="2:56" x14ac:dyDescent="0.35">
      <c r="B19" s="7" t="s">
        <v>763</v>
      </c>
      <c r="C19" s="14">
        <v>2016</v>
      </c>
      <c r="D19" s="7" t="s">
        <v>87</v>
      </c>
      <c r="E19" s="7" t="s">
        <v>764</v>
      </c>
      <c r="F19" s="16" t="s">
        <v>83</v>
      </c>
      <c r="G19" s="7" t="s">
        <v>765</v>
      </c>
      <c r="H19" s="14">
        <v>3.71</v>
      </c>
      <c r="I19" s="14">
        <v>4</v>
      </c>
      <c r="J19" s="14">
        <v>4</v>
      </c>
      <c r="K19" s="14">
        <v>4</v>
      </c>
      <c r="L19" s="14">
        <v>3</v>
      </c>
      <c r="M19" s="14">
        <v>4</v>
      </c>
      <c r="N19" s="14">
        <v>2</v>
      </c>
      <c r="O19" s="14">
        <v>5</v>
      </c>
      <c r="P19" s="7" t="s">
        <v>766</v>
      </c>
      <c r="Q19" s="14">
        <v>80</v>
      </c>
      <c r="R19" s="7" t="str">
        <f xml:space="preserve"> HYPERLINK("ReviewHtml/review_The_Red_Turtle.html", "https://2danicritic.github.io/ReviewHtml/review_The_Red_Turtle.html")</f>
        <v>https://2danicritic.github.io/ReviewHtml/review_The_Red_Turtle.html</v>
      </c>
      <c r="U19" s="7" t="s">
        <v>845</v>
      </c>
      <c r="V19" s="14">
        <v>2016</v>
      </c>
      <c r="W19" s="7" t="s">
        <v>82</v>
      </c>
      <c r="X19" s="7" t="s">
        <v>235</v>
      </c>
      <c r="Y19" s="7" t="s">
        <v>83</v>
      </c>
      <c r="Z19" s="7" t="s">
        <v>84</v>
      </c>
      <c r="AA19" s="14">
        <v>4.29</v>
      </c>
      <c r="AB19" s="14">
        <v>4.5</v>
      </c>
      <c r="AC19" s="14">
        <v>4.5</v>
      </c>
      <c r="AD19" s="14">
        <v>4</v>
      </c>
      <c r="AE19" s="14">
        <v>4</v>
      </c>
      <c r="AF19" s="14">
        <v>4</v>
      </c>
      <c r="AG19" s="14">
        <v>4</v>
      </c>
      <c r="AH19" s="14">
        <v>5</v>
      </c>
      <c r="AI19" s="7" t="s">
        <v>755</v>
      </c>
      <c r="AJ19" s="14">
        <v>107</v>
      </c>
      <c r="AK19" s="7" t="str">
        <f xml:space="preserve"> HYPERLINK("ReviewHtml/review_Your_Name..html", "https://2danicritic.github.io/ReviewHtml/review_Your_Name..html")</f>
        <v>https://2danicritic.github.io/ReviewHtml/review_Your_Name..html</v>
      </c>
      <c r="AN19" s="6" t="s">
        <v>656</v>
      </c>
      <c r="AO19" s="13">
        <v>2015</v>
      </c>
      <c r="AP19" s="6" t="s">
        <v>82</v>
      </c>
      <c r="AQ19" s="6" t="s">
        <v>134</v>
      </c>
      <c r="AR19" s="6" t="s">
        <v>106</v>
      </c>
      <c r="AS19" s="6" t="s">
        <v>657</v>
      </c>
      <c r="AT19" s="13">
        <v>2.57</v>
      </c>
      <c r="AU19" s="13">
        <v>2.5</v>
      </c>
      <c r="AV19" s="13">
        <v>3</v>
      </c>
      <c r="AW19" s="13">
        <v>3</v>
      </c>
      <c r="AX19" s="13">
        <v>2.5</v>
      </c>
      <c r="AY19" s="13">
        <v>2.5</v>
      </c>
      <c r="AZ19" s="13">
        <v>2.5</v>
      </c>
      <c r="BA19" s="13">
        <v>2</v>
      </c>
      <c r="BB19" s="6" t="s">
        <v>658</v>
      </c>
      <c r="BC19" s="13">
        <v>300</v>
      </c>
      <c r="BD19" s="6" t="str">
        <f xml:space="preserve"> HYPERLINK("ReviewHtml/review_Shimoneta_-_A_Boring_World_Where_the_Concept_of_Dirty_Jokes_Doesn't_Exist.html", "https://2danicritic.github.io/ReviewHtml/review_Shimoneta_-_A_Boring_World_Where_the_Concept_of_Dirty_Jokes_Doesn't_Exist.html")</f>
        <v>https://2danicritic.github.io/ReviewHtml/review_Shimoneta_-_A_Boring_World_Where_the_Concept_of_Dirty_Jokes_Doesn't_Exist.html</v>
      </c>
    </row>
    <row r="20" spans="2:56" x14ac:dyDescent="0.35">
      <c r="B20" s="6" t="s">
        <v>827</v>
      </c>
      <c r="C20" s="13">
        <v>2016</v>
      </c>
      <c r="D20" s="6" t="s">
        <v>570</v>
      </c>
      <c r="E20" s="6" t="s">
        <v>828</v>
      </c>
      <c r="F20" s="15" t="s">
        <v>83</v>
      </c>
      <c r="G20" s="6" t="s">
        <v>829</v>
      </c>
      <c r="H20" s="13">
        <v>3.14</v>
      </c>
      <c r="I20" s="13">
        <v>2</v>
      </c>
      <c r="J20" s="13">
        <v>2</v>
      </c>
      <c r="K20" s="13">
        <v>2.5</v>
      </c>
      <c r="L20" s="13">
        <v>4</v>
      </c>
      <c r="M20" s="13">
        <v>4</v>
      </c>
      <c r="N20" s="13">
        <v>3.5</v>
      </c>
      <c r="O20" s="13">
        <v>4</v>
      </c>
      <c r="P20" s="6" t="s">
        <v>261</v>
      </c>
      <c r="Q20" s="13">
        <v>89</v>
      </c>
      <c r="R20" s="6" t="str">
        <f xml:space="preserve"> HYPERLINK("ReviewHtml/review_Window_Horses_-_The_Poetic_Persian_Epiphany_of_Rosie_Ming.html", "https://2danicritic.github.io/ReviewHtml/review_Window_Horses_-_The_Poetic_Persian_Epiphany_of_Rosie_Ming.html")</f>
        <v>https://2danicritic.github.io/ReviewHtml/review_Window_Horses_-_The_Poetic_Persian_Epiphany_of_Rosie_Ming.html</v>
      </c>
      <c r="U20" s="6" t="s">
        <v>156</v>
      </c>
      <c r="V20" s="13">
        <v>2015</v>
      </c>
      <c r="W20" s="6" t="s">
        <v>82</v>
      </c>
      <c r="X20" s="6" t="s">
        <v>97</v>
      </c>
      <c r="Y20" s="6" t="s">
        <v>83</v>
      </c>
      <c r="Z20" s="6" t="s">
        <v>154</v>
      </c>
      <c r="AA20" s="13">
        <v>3.29</v>
      </c>
      <c r="AB20" s="13">
        <v>4</v>
      </c>
      <c r="AC20" s="13">
        <v>3.5</v>
      </c>
      <c r="AD20" s="13">
        <v>3</v>
      </c>
      <c r="AE20" s="13">
        <v>3</v>
      </c>
      <c r="AF20" s="13">
        <v>3</v>
      </c>
      <c r="AG20" s="13">
        <v>3.5</v>
      </c>
      <c r="AH20" s="13">
        <v>3</v>
      </c>
      <c r="AI20" s="6" t="s">
        <v>155</v>
      </c>
      <c r="AJ20" s="13">
        <v>172</v>
      </c>
      <c r="AK20" s="6" t="str">
        <f xml:space="preserve"> HYPERLINK("ReviewHtml/review_Beyond_the_Boundary_-_I'll_Be_Here.html", "https://2danicritic.github.io/ReviewHtml/review_Beyond_the_Boundary_-_I'll_Be_Here.html")</f>
        <v>https://2danicritic.github.io/ReviewHtml/review_Beyond_the_Boundary_-_I'll_Be_Here.html</v>
      </c>
      <c r="AN20" s="7" t="s">
        <v>708</v>
      </c>
      <c r="AO20" s="14">
        <v>2015</v>
      </c>
      <c r="AP20" s="7" t="s">
        <v>82</v>
      </c>
      <c r="AQ20" s="7" t="s">
        <v>259</v>
      </c>
      <c r="AR20" s="7" t="s">
        <v>106</v>
      </c>
      <c r="AS20" s="7" t="s">
        <v>709</v>
      </c>
      <c r="AT20" s="14">
        <v>3</v>
      </c>
      <c r="AU20" s="14">
        <v>3</v>
      </c>
      <c r="AV20" s="14">
        <v>3</v>
      </c>
      <c r="AW20" s="14">
        <v>3</v>
      </c>
      <c r="AX20" s="14">
        <v>3.5</v>
      </c>
      <c r="AY20" s="14">
        <v>2.5</v>
      </c>
      <c r="AZ20" s="14">
        <v>3</v>
      </c>
      <c r="BA20" s="14">
        <v>3</v>
      </c>
      <c r="BB20" s="7" t="s">
        <v>233</v>
      </c>
      <c r="BC20" s="14">
        <v>425</v>
      </c>
      <c r="BD20" s="7" t="str">
        <f xml:space="preserve"> HYPERLINK("ReviewHtml/review_The_Disappearance_of_Nagato_Yuki-chan.html", "https://2danicritic.github.io/ReviewHtml/review_The_Disappearance_of_Nagato_Yuki-chan.html")</f>
        <v>https://2danicritic.github.io/ReviewHtml/review_The_Disappearance_of_Nagato_Yuki-chan.html</v>
      </c>
    </row>
    <row r="21" spans="2:56" x14ac:dyDescent="0.35">
      <c r="B21" s="6" t="s">
        <v>122</v>
      </c>
      <c r="C21" s="13">
        <v>2015</v>
      </c>
      <c r="D21" s="6" t="s">
        <v>87</v>
      </c>
      <c r="E21" s="6" t="s">
        <v>123</v>
      </c>
      <c r="F21" s="15" t="s">
        <v>83</v>
      </c>
      <c r="G21" s="6" t="s">
        <v>124</v>
      </c>
      <c r="H21" s="13">
        <v>3.5</v>
      </c>
      <c r="I21" s="13">
        <v>3.5</v>
      </c>
      <c r="J21" s="13">
        <v>4</v>
      </c>
      <c r="K21" s="13">
        <v>3</v>
      </c>
      <c r="L21" s="13">
        <v>3</v>
      </c>
      <c r="M21" s="13">
        <v>3.5</v>
      </c>
      <c r="N21" s="13">
        <v>3.5</v>
      </c>
      <c r="O21" s="13">
        <v>4</v>
      </c>
      <c r="P21" s="6" t="s">
        <v>125</v>
      </c>
      <c r="Q21" s="13">
        <v>106</v>
      </c>
      <c r="R21" s="6" t="str">
        <f xml:space="preserve"> HYPERLINK("ReviewHtml/review_April_and_the_Extraordinary_World.html", "https://2danicritic.github.io/ReviewHtml/review_April_and_the_Extraordinary_World.html")</f>
        <v>https://2danicritic.github.io/ReviewHtml/review_April_and_the_Extraordinary_World.html</v>
      </c>
      <c r="U21" s="7" t="s">
        <v>237</v>
      </c>
      <c r="V21" s="14">
        <v>2015</v>
      </c>
      <c r="W21" s="7" t="s">
        <v>82</v>
      </c>
      <c r="X21" s="7" t="s">
        <v>238</v>
      </c>
      <c r="Y21" s="7" t="s">
        <v>178</v>
      </c>
      <c r="Z21" s="7" t="s">
        <v>239</v>
      </c>
      <c r="AA21" s="14">
        <v>3.86</v>
      </c>
      <c r="AB21" s="14">
        <v>4</v>
      </c>
      <c r="AC21" s="14">
        <v>4</v>
      </c>
      <c r="AD21" s="14">
        <v>4</v>
      </c>
      <c r="AE21" s="14">
        <v>4</v>
      </c>
      <c r="AF21" s="14">
        <v>3.5</v>
      </c>
      <c r="AG21" s="14">
        <v>3.5</v>
      </c>
      <c r="AH21" s="14">
        <v>4</v>
      </c>
      <c r="AI21" s="7" t="s">
        <v>240</v>
      </c>
      <c r="AJ21" s="14">
        <v>290</v>
      </c>
      <c r="AK21" s="7" t="str">
        <f xml:space="preserve"> HYPERLINK("ReviewHtml/review_Code_Geass_-_Akito_the_Exiled.html", "https://2danicritic.github.io/ReviewHtml/review_Code_Geass_-_Akito_the_Exiled.html")</f>
        <v>https://2danicritic.github.io/ReviewHtml/review_Code_Geass_-_Akito_the_Exiled.html</v>
      </c>
      <c r="AN21" s="7" t="s">
        <v>115</v>
      </c>
      <c r="AO21" s="14">
        <v>2014</v>
      </c>
      <c r="AP21" s="7" t="s">
        <v>82</v>
      </c>
      <c r="AQ21" s="7" t="s">
        <v>97</v>
      </c>
      <c r="AR21" s="7" t="s">
        <v>106</v>
      </c>
      <c r="AS21" s="7" t="s">
        <v>116</v>
      </c>
      <c r="AT21" s="14">
        <v>3.14</v>
      </c>
      <c r="AU21" s="14">
        <v>3</v>
      </c>
      <c r="AV21" s="14">
        <v>3.5</v>
      </c>
      <c r="AW21" s="14">
        <v>3.5</v>
      </c>
      <c r="AX21" s="14">
        <v>3</v>
      </c>
      <c r="AY21" s="14">
        <v>2.5</v>
      </c>
      <c r="AZ21" s="14">
        <v>3.5</v>
      </c>
      <c r="BA21" s="14">
        <v>3</v>
      </c>
      <c r="BB21" s="7" t="s">
        <v>117</v>
      </c>
      <c r="BC21" s="14">
        <v>350</v>
      </c>
      <c r="BD21" s="7" t="str">
        <f xml:space="preserve"> HYPERLINK("ReviewHtml/review_Amagi_Brilliant_Park.html", "https://2danicritic.github.io/ReviewHtml/review_Amagi_Brilliant_Park.html")</f>
        <v>https://2danicritic.github.io/ReviewHtml/review_Amagi_Brilliant_Park.html</v>
      </c>
    </row>
    <row r="22" spans="2:56" x14ac:dyDescent="0.35">
      <c r="B22" s="6" t="s">
        <v>162</v>
      </c>
      <c r="C22" s="13">
        <v>2015</v>
      </c>
      <c r="D22" s="6" t="s">
        <v>163</v>
      </c>
      <c r="E22" s="6" t="s">
        <v>164</v>
      </c>
      <c r="F22" s="15" t="s">
        <v>83</v>
      </c>
      <c r="G22" s="6" t="s">
        <v>165</v>
      </c>
      <c r="H22" s="13">
        <v>2.86</v>
      </c>
      <c r="I22" s="13">
        <v>3</v>
      </c>
      <c r="J22" s="13">
        <v>3.5</v>
      </c>
      <c r="K22" s="13">
        <v>3</v>
      </c>
      <c r="L22" s="13">
        <v>3</v>
      </c>
      <c r="M22" s="13">
        <v>3</v>
      </c>
      <c r="N22" s="13">
        <v>2.5</v>
      </c>
      <c r="O22" s="13">
        <v>2</v>
      </c>
      <c r="P22" s="6" t="s">
        <v>166</v>
      </c>
      <c r="Q22" s="13">
        <v>76</v>
      </c>
      <c r="R22" s="6" t="str">
        <f xml:space="preserve"> HYPERLINK("ReviewHtml/review_Birdboy_-_The_Forgotten_Children.html", "https://2danicritic.github.io/ReviewHtml/review_Birdboy_-_The_Forgotten_Children.html")</f>
        <v>https://2danicritic.github.io/ReviewHtml/review_Birdboy_-_The_Forgotten_Children.html</v>
      </c>
      <c r="U22" s="6" t="s">
        <v>375</v>
      </c>
      <c r="V22" s="13">
        <v>2015</v>
      </c>
      <c r="W22" s="6" t="s">
        <v>82</v>
      </c>
      <c r="X22" s="6" t="s">
        <v>150</v>
      </c>
      <c r="Y22" s="6" t="s">
        <v>83</v>
      </c>
      <c r="Z22" s="6" t="s">
        <v>376</v>
      </c>
      <c r="AA22" s="13">
        <v>4.1399999999999997</v>
      </c>
      <c r="AB22" s="13">
        <v>4</v>
      </c>
      <c r="AC22" s="13">
        <v>4.5</v>
      </c>
      <c r="AD22" s="13">
        <v>4</v>
      </c>
      <c r="AE22" s="13">
        <v>4</v>
      </c>
      <c r="AF22" s="13">
        <v>4.5</v>
      </c>
      <c r="AG22" s="13">
        <v>3.5</v>
      </c>
      <c r="AH22" s="13">
        <v>4.5</v>
      </c>
      <c r="AI22" s="6" t="s">
        <v>377</v>
      </c>
      <c r="AJ22" s="13">
        <v>119</v>
      </c>
      <c r="AK22" s="6" t="str">
        <f xml:space="preserve"> HYPERLINK("ReviewHtml/review_Harmony.html", "https://2danicritic.github.io/ReviewHtml/review_Harmony.html")</f>
        <v>https://2danicritic.github.io/ReviewHtml/review_Harmony.html</v>
      </c>
      <c r="AN22" s="6" t="s">
        <v>167</v>
      </c>
      <c r="AO22" s="13">
        <v>2014</v>
      </c>
      <c r="AP22" s="6" t="s">
        <v>82</v>
      </c>
      <c r="AQ22" s="6" t="s">
        <v>168</v>
      </c>
      <c r="AR22" s="6" t="s">
        <v>106</v>
      </c>
      <c r="AS22" s="6" t="s">
        <v>169</v>
      </c>
      <c r="AT22" s="13">
        <v>2.71</v>
      </c>
      <c r="AU22" s="13">
        <v>2.5</v>
      </c>
      <c r="AV22" s="13">
        <v>3</v>
      </c>
      <c r="AW22" s="13">
        <v>3</v>
      </c>
      <c r="AX22" s="13">
        <v>4</v>
      </c>
      <c r="AY22" s="13">
        <v>1.5</v>
      </c>
      <c r="AZ22" s="13">
        <v>3</v>
      </c>
      <c r="BA22" s="13">
        <v>2</v>
      </c>
      <c r="BB22" s="6" t="s">
        <v>170</v>
      </c>
      <c r="BC22" s="13">
        <v>325</v>
      </c>
      <c r="BD22" s="6" t="str">
        <f xml:space="preserve"> HYPERLINK("ReviewHtml/review_Black_Bullet.html", "https://2danicritic.github.io/ReviewHtml/review_Black_Bullet.html")</f>
        <v>https://2danicritic.github.io/ReviewHtml/review_Black_Bullet.html</v>
      </c>
    </row>
    <row r="23" spans="2:56" x14ac:dyDescent="0.35">
      <c r="B23" s="6" t="s">
        <v>649</v>
      </c>
      <c r="C23" s="13">
        <v>2014</v>
      </c>
      <c r="D23" s="6" t="s">
        <v>189</v>
      </c>
      <c r="E23" s="6" t="s">
        <v>650</v>
      </c>
      <c r="F23" s="15" t="s">
        <v>83</v>
      </c>
      <c r="G23" s="6" t="s">
        <v>651</v>
      </c>
      <c r="H23" s="13">
        <v>2.93</v>
      </c>
      <c r="I23" s="13">
        <v>2.5</v>
      </c>
      <c r="J23" s="13">
        <v>3</v>
      </c>
      <c r="K23" s="13">
        <v>2.5</v>
      </c>
      <c r="L23" s="13">
        <v>3</v>
      </c>
      <c r="M23" s="13">
        <v>2.5</v>
      </c>
      <c r="N23" s="13">
        <v>3</v>
      </c>
      <c r="O23" s="13">
        <v>4</v>
      </c>
      <c r="P23" s="6" t="s">
        <v>652</v>
      </c>
      <c r="Q23" s="13">
        <v>81</v>
      </c>
      <c r="R23" s="6" t="str">
        <f xml:space="preserve"> HYPERLINK("ReviewHtml/review_Satellite_Girl_and_Milk_Cow.html", "https://2danicritic.github.io/ReviewHtml/review_Satellite_Girl_and_Milk_Cow.html")</f>
        <v>https://2danicritic.github.io/ReviewHtml/review_Satellite_Girl_and_Milk_Cow.html</v>
      </c>
      <c r="U23" s="7" t="s">
        <v>695</v>
      </c>
      <c r="V23" s="14">
        <v>2015</v>
      </c>
      <c r="W23" s="7" t="s">
        <v>82</v>
      </c>
      <c r="X23" s="7" t="s">
        <v>696</v>
      </c>
      <c r="Y23" s="7" t="s">
        <v>83</v>
      </c>
      <c r="Z23" s="7" t="s">
        <v>681</v>
      </c>
      <c r="AA23" s="14">
        <v>3.93</v>
      </c>
      <c r="AB23" s="14">
        <v>4</v>
      </c>
      <c r="AC23" s="14">
        <v>4</v>
      </c>
      <c r="AD23" s="14">
        <v>4</v>
      </c>
      <c r="AE23" s="14">
        <v>4</v>
      </c>
      <c r="AF23" s="14">
        <v>3.5</v>
      </c>
      <c r="AG23" s="14">
        <v>4</v>
      </c>
      <c r="AH23" s="14">
        <v>4</v>
      </c>
      <c r="AI23" s="7" t="s">
        <v>697</v>
      </c>
      <c r="AJ23" s="14">
        <v>120</v>
      </c>
      <c r="AK23" s="7" t="str">
        <f xml:space="preserve"> HYPERLINK("ReviewHtml/review_The_Boy_and_the_Beast.html", "https://2danicritic.github.io/ReviewHtml/review_The_Boy_and_the_Beast.html")</f>
        <v>https://2danicritic.github.io/ReviewHtml/review_The_Boy_and_the_Beast.html</v>
      </c>
      <c r="AN23" s="6" t="s">
        <v>175</v>
      </c>
      <c r="AO23" s="13">
        <v>2014</v>
      </c>
      <c r="AP23" s="6" t="s">
        <v>82</v>
      </c>
      <c r="AQ23" s="6" t="s">
        <v>172</v>
      </c>
      <c r="AR23" s="6" t="s">
        <v>106</v>
      </c>
      <c r="AS23" s="6" t="s">
        <v>176</v>
      </c>
      <c r="AT23" s="13">
        <v>3.5</v>
      </c>
      <c r="AU23" s="13">
        <v>3.5</v>
      </c>
      <c r="AV23" s="13">
        <v>3.5</v>
      </c>
      <c r="AW23" s="13">
        <v>3.5</v>
      </c>
      <c r="AX23" s="13">
        <v>3.5</v>
      </c>
      <c r="AY23" s="13">
        <v>3</v>
      </c>
      <c r="AZ23" s="13">
        <v>3.5</v>
      </c>
      <c r="BA23" s="13">
        <v>4</v>
      </c>
      <c r="BB23" s="6" t="s">
        <v>174</v>
      </c>
      <c r="BC23" s="13">
        <v>250</v>
      </c>
      <c r="BD23" s="6" t="str">
        <f xml:space="preserve"> HYPERLINK("ReviewHtml/review_Black_Butler_-_Book_of_Circus.html", "https://2danicritic.github.io/ReviewHtml/review_Black_Butler_-_Book_of_Circus.html")</f>
        <v>https://2danicritic.github.io/ReviewHtml/review_Black_Butler_-_Book_of_Circus.html</v>
      </c>
    </row>
    <row r="24" spans="2:56" x14ac:dyDescent="0.35">
      <c r="B24" s="6" t="s">
        <v>209</v>
      </c>
      <c r="C24" s="13">
        <v>2013</v>
      </c>
      <c r="D24" s="6" t="s">
        <v>210</v>
      </c>
      <c r="E24" s="6" t="s">
        <v>211</v>
      </c>
      <c r="F24" s="15" t="s">
        <v>83</v>
      </c>
      <c r="G24" s="6" t="s">
        <v>212</v>
      </c>
      <c r="H24" s="13">
        <v>2.93</v>
      </c>
      <c r="I24" s="13">
        <v>3</v>
      </c>
      <c r="J24" s="13">
        <v>4</v>
      </c>
      <c r="K24" s="13">
        <v>2.5</v>
      </c>
      <c r="L24" s="13">
        <v>2.5</v>
      </c>
      <c r="M24" s="13">
        <v>3.5</v>
      </c>
      <c r="N24" s="13">
        <v>2</v>
      </c>
      <c r="O24" s="13">
        <v>3</v>
      </c>
      <c r="P24" s="6" t="s">
        <v>213</v>
      </c>
      <c r="Q24" s="13">
        <v>80</v>
      </c>
      <c r="R24" s="6" t="str">
        <f xml:space="preserve"> HYPERLINK("ReviewHtml/review_Boy_and_the_World.html", "https://2danicritic.github.io/ReviewHtml/review_Boy_and_the_World.html")</f>
        <v>https://2danicritic.github.io/ReviewHtml/review_Boy_and_the_World.html</v>
      </c>
      <c r="U24" s="7" t="s">
        <v>713</v>
      </c>
      <c r="V24" s="14">
        <v>2015</v>
      </c>
      <c r="W24" s="7" t="s">
        <v>82</v>
      </c>
      <c r="X24" s="7" t="s">
        <v>714</v>
      </c>
      <c r="Y24" s="7" t="s">
        <v>83</v>
      </c>
      <c r="Z24" s="7" t="s">
        <v>715</v>
      </c>
      <c r="AA24" s="14">
        <v>3.79</v>
      </c>
      <c r="AB24" s="14">
        <v>4</v>
      </c>
      <c r="AC24" s="14">
        <v>4</v>
      </c>
      <c r="AD24" s="14">
        <v>3.5</v>
      </c>
      <c r="AE24" s="14">
        <v>3.5</v>
      </c>
      <c r="AF24" s="14">
        <v>3.5</v>
      </c>
      <c r="AG24" s="14">
        <v>4</v>
      </c>
      <c r="AH24" s="14">
        <v>4</v>
      </c>
      <c r="AI24" s="7" t="s">
        <v>716</v>
      </c>
      <c r="AJ24" s="14">
        <v>120</v>
      </c>
      <c r="AK24" s="7" t="str">
        <f xml:space="preserve"> HYPERLINK("ReviewHtml/review_The_Empire_of_Corpses.html", "https://2danicritic.github.io/ReviewHtml/review_The_Empire_of_Corpses.html")</f>
        <v>https://2danicritic.github.io/ReviewHtml/review_The_Empire_of_Corpses.html</v>
      </c>
      <c r="AN24" s="7" t="s">
        <v>561</v>
      </c>
      <c r="AO24" s="14">
        <v>2014</v>
      </c>
      <c r="AP24" s="7" t="s">
        <v>82</v>
      </c>
      <c r="AQ24" s="7" t="s">
        <v>184</v>
      </c>
      <c r="AR24" s="7" t="s">
        <v>106</v>
      </c>
      <c r="AS24" s="7" t="s">
        <v>562</v>
      </c>
      <c r="AT24" s="14">
        <v>3.71</v>
      </c>
      <c r="AU24" s="14">
        <v>3.5</v>
      </c>
      <c r="AV24" s="14">
        <v>3.5</v>
      </c>
      <c r="AW24" s="14">
        <v>4</v>
      </c>
      <c r="AX24" s="14">
        <v>4</v>
      </c>
      <c r="AY24" s="14">
        <v>3</v>
      </c>
      <c r="AZ24" s="14">
        <v>4</v>
      </c>
      <c r="BA24" s="14">
        <v>4</v>
      </c>
      <c r="BB24" s="7" t="s">
        <v>563</v>
      </c>
      <c r="BC24" s="14">
        <v>300</v>
      </c>
      <c r="BD24" s="7" t="str">
        <f xml:space="preserve"> HYPERLINK("ReviewHtml/review_No_Game_No_Life.html", "https://2danicritic.github.io/ReviewHtml/review_No_Game_No_Life.html")</f>
        <v>https://2danicritic.github.io/ReviewHtml/review_No_Game_No_Life.html</v>
      </c>
    </row>
    <row r="25" spans="2:56" x14ac:dyDescent="0.35">
      <c r="B25" s="7" t="s">
        <v>91</v>
      </c>
      <c r="C25" s="14">
        <v>2012</v>
      </c>
      <c r="D25" s="7" t="s">
        <v>92</v>
      </c>
      <c r="E25" s="7" t="s">
        <v>93</v>
      </c>
      <c r="F25" s="16" t="s">
        <v>83</v>
      </c>
      <c r="G25" s="7" t="s">
        <v>94</v>
      </c>
      <c r="H25" s="14">
        <v>3.21</v>
      </c>
      <c r="I25" s="14">
        <v>3</v>
      </c>
      <c r="J25" s="14">
        <v>3.5</v>
      </c>
      <c r="K25" s="14">
        <v>2.5</v>
      </c>
      <c r="L25" s="14">
        <v>3</v>
      </c>
      <c r="M25" s="14">
        <v>3.5</v>
      </c>
      <c r="N25" s="14">
        <v>3</v>
      </c>
      <c r="O25" s="14">
        <v>4</v>
      </c>
      <c r="P25" s="7" t="s">
        <v>95</v>
      </c>
      <c r="Q25" s="14">
        <v>85</v>
      </c>
      <c r="R25" s="7" t="str">
        <f xml:space="preserve"> HYPERLINK("ReviewHtml/review_A_Liar's_Autobiography_-_The_Untrue_Story_of_Monty_Python's_Graham_Chapman.html", "https://2danicritic.github.io/ReviewHtml/review_A_Liar's_Autobiography_-_The_Untrue_Story_of_Monty_Python's_Graham_Chapman.html")</f>
        <v>https://2danicritic.github.io/ReviewHtml/review_A_Liar's_Autobiography_-_The_Untrue_Story_of_Monty_Python's_Graham_Chapman.html</v>
      </c>
      <c r="U25" s="6" t="s">
        <v>805</v>
      </c>
      <c r="V25" s="13">
        <v>2015</v>
      </c>
      <c r="W25" s="6" t="s">
        <v>82</v>
      </c>
      <c r="X25" s="6" t="s">
        <v>806</v>
      </c>
      <c r="Y25" s="6" t="s">
        <v>178</v>
      </c>
      <c r="Z25" s="6" t="s">
        <v>807</v>
      </c>
      <c r="AA25" s="13">
        <v>3.36</v>
      </c>
      <c r="AB25" s="13">
        <v>3.5</v>
      </c>
      <c r="AC25" s="13">
        <v>3.5</v>
      </c>
      <c r="AD25" s="13">
        <v>4</v>
      </c>
      <c r="AE25" s="13">
        <v>3</v>
      </c>
      <c r="AF25" s="13">
        <v>3</v>
      </c>
      <c r="AG25" s="13">
        <v>3</v>
      </c>
      <c r="AH25" s="13">
        <v>3.5</v>
      </c>
      <c r="AI25" s="6" t="s">
        <v>808</v>
      </c>
      <c r="AJ25" s="13">
        <v>27</v>
      </c>
      <c r="AK25" s="6" t="str">
        <f xml:space="preserve"> HYPERLINK("ReviewHtml/review_Typhoon_Noruda.html", "https://2danicritic.github.io/ReviewHtml/review_Typhoon_Noruda.html")</f>
        <v>https://2danicritic.github.io/ReviewHtml/review_Typhoon_Noruda.html</v>
      </c>
      <c r="AN25" s="6" t="s">
        <v>566</v>
      </c>
      <c r="AO25" s="13">
        <v>2014</v>
      </c>
      <c r="AP25" s="6" t="s">
        <v>82</v>
      </c>
      <c r="AQ25" s="6" t="s">
        <v>203</v>
      </c>
      <c r="AR25" s="6" t="s">
        <v>106</v>
      </c>
      <c r="AS25" s="6" t="s">
        <v>567</v>
      </c>
      <c r="AT25" s="13">
        <v>3.5</v>
      </c>
      <c r="AU25" s="13">
        <v>3</v>
      </c>
      <c r="AV25" s="13">
        <v>3.5</v>
      </c>
      <c r="AW25" s="13">
        <v>4</v>
      </c>
      <c r="AX25" s="13">
        <v>3</v>
      </c>
      <c r="AY25" s="13">
        <v>3.5</v>
      </c>
      <c r="AZ25" s="13">
        <v>4</v>
      </c>
      <c r="BA25" s="13">
        <v>3.5</v>
      </c>
      <c r="BB25" s="6" t="s">
        <v>568</v>
      </c>
      <c r="BC25" s="13">
        <v>625</v>
      </c>
      <c r="BD25" s="6" t="str">
        <f xml:space="preserve"> HYPERLINK("ReviewHtml/review_Noragami.html", "https://2danicritic.github.io/ReviewHtml/review_Noragami.html")</f>
        <v>https://2danicritic.github.io/ReviewHtml/review_Noragami.html</v>
      </c>
    </row>
    <row r="26" spans="2:56" x14ac:dyDescent="0.35">
      <c r="B26" s="6" t="s">
        <v>306</v>
      </c>
      <c r="C26" s="13">
        <v>2012</v>
      </c>
      <c r="D26" s="6" t="s">
        <v>87</v>
      </c>
      <c r="E26" s="6" t="s">
        <v>307</v>
      </c>
      <c r="F26" s="15" t="s">
        <v>83</v>
      </c>
      <c r="G26" s="6" t="s">
        <v>308</v>
      </c>
      <c r="H26" s="13">
        <v>3.93</v>
      </c>
      <c r="I26" s="13">
        <v>4</v>
      </c>
      <c r="J26" s="13">
        <v>4</v>
      </c>
      <c r="K26" s="13">
        <v>4</v>
      </c>
      <c r="L26" s="13">
        <v>3.5</v>
      </c>
      <c r="M26" s="13">
        <v>4</v>
      </c>
      <c r="N26" s="13">
        <v>4</v>
      </c>
      <c r="O26" s="13">
        <v>4</v>
      </c>
      <c r="P26" s="6" t="s">
        <v>309</v>
      </c>
      <c r="Q26" s="13">
        <v>79</v>
      </c>
      <c r="R26" s="6" t="str">
        <f xml:space="preserve"> HYPERLINK("ReviewHtml/review_Ernest_and_Celestine.html", "https://2danicritic.github.io/ReviewHtml/review_Ernest_and_Celestine.html")</f>
        <v>https://2danicritic.github.io/ReviewHtml/review_Ernest_and_Celestine.html</v>
      </c>
      <c r="U26" s="7" t="s">
        <v>177</v>
      </c>
      <c r="V26" s="14">
        <v>2014</v>
      </c>
      <c r="W26" s="7" t="s">
        <v>82</v>
      </c>
      <c r="X26" s="7" t="s">
        <v>172</v>
      </c>
      <c r="Y26" s="7" t="s">
        <v>178</v>
      </c>
      <c r="Z26" s="7" t="s">
        <v>176</v>
      </c>
      <c r="AA26" s="14">
        <v>3.71</v>
      </c>
      <c r="AB26" s="14">
        <v>3.5</v>
      </c>
      <c r="AC26" s="14">
        <v>3.5</v>
      </c>
      <c r="AD26" s="14">
        <v>3.5</v>
      </c>
      <c r="AE26" s="14">
        <v>3.5</v>
      </c>
      <c r="AF26" s="14">
        <v>4</v>
      </c>
      <c r="AG26" s="14">
        <v>4</v>
      </c>
      <c r="AH26" s="14">
        <v>4</v>
      </c>
      <c r="AI26" s="7" t="s">
        <v>179</v>
      </c>
      <c r="AJ26" s="14">
        <v>120</v>
      </c>
      <c r="AK26" s="7" t="str">
        <f xml:space="preserve"> HYPERLINK("ReviewHtml/review_Black_Butler_-_Book_of_Murder.html", "https://2danicritic.github.io/ReviewHtml/review_Black_Butler_-_Book_of_Murder.html")</f>
        <v>https://2danicritic.github.io/ReviewHtml/review_Black_Butler_-_Book_of_Murder.html</v>
      </c>
      <c r="AN26" s="7" t="s">
        <v>606</v>
      </c>
      <c r="AO26" s="14">
        <v>2014</v>
      </c>
      <c r="AP26" s="7" t="s">
        <v>82</v>
      </c>
      <c r="AQ26" s="7" t="s">
        <v>607</v>
      </c>
      <c r="AR26" s="7" t="s">
        <v>106</v>
      </c>
      <c r="AS26" s="7" t="s">
        <v>285</v>
      </c>
      <c r="AT26" s="14">
        <v>4.21</v>
      </c>
      <c r="AU26" s="14">
        <v>4</v>
      </c>
      <c r="AV26" s="14">
        <v>4</v>
      </c>
      <c r="AW26" s="14">
        <v>4</v>
      </c>
      <c r="AX26" s="14">
        <v>4.5</v>
      </c>
      <c r="AY26" s="14">
        <v>4.5</v>
      </c>
      <c r="AZ26" s="14">
        <v>3.5</v>
      </c>
      <c r="BA26" s="14">
        <v>5</v>
      </c>
      <c r="BB26" s="7" t="s">
        <v>608</v>
      </c>
      <c r="BC26" s="14">
        <v>275</v>
      </c>
      <c r="BD26" s="7" t="str">
        <f xml:space="preserve"> HYPERLINK("ReviewHtml/review_Ping_Pong_the_Animation.html", "https://2danicritic.github.io/ReviewHtml/review_Ping_Pong_the_Animation.html")</f>
        <v>https://2danicritic.github.io/ReviewHtml/review_Ping_Pong_the_Animation.html</v>
      </c>
    </row>
    <row r="27" spans="2:56" x14ac:dyDescent="0.35">
      <c r="B27" s="6" t="s">
        <v>415</v>
      </c>
      <c r="C27" s="13">
        <v>2012</v>
      </c>
      <c r="D27" s="6" t="s">
        <v>416</v>
      </c>
      <c r="E27" s="6" t="s">
        <v>417</v>
      </c>
      <c r="F27" s="15" t="s">
        <v>83</v>
      </c>
      <c r="G27" s="6" t="s">
        <v>418</v>
      </c>
      <c r="H27" s="13">
        <v>3.57</v>
      </c>
      <c r="I27" s="13">
        <v>3.5</v>
      </c>
      <c r="J27" s="13">
        <v>3</v>
      </c>
      <c r="K27" s="13">
        <v>2.5</v>
      </c>
      <c r="L27" s="13">
        <v>3</v>
      </c>
      <c r="M27" s="13">
        <v>4.5</v>
      </c>
      <c r="N27" s="13">
        <v>3.5</v>
      </c>
      <c r="O27" s="13">
        <v>5</v>
      </c>
      <c r="P27" s="6" t="s">
        <v>419</v>
      </c>
      <c r="Q27" s="13">
        <v>62</v>
      </c>
      <c r="R27" s="6" t="str">
        <f xml:space="preserve"> HYPERLINK("ReviewHtml/review_It's_Such_a_Beautiful_Day.html", "https://2danicritic.github.io/ReviewHtml/review_It's_Such_a_Beautiful_Day.html")</f>
        <v>https://2danicritic.github.io/ReviewHtml/review_It's_Such_a_Beautiful_Day.html</v>
      </c>
      <c r="U27" s="6" t="s">
        <v>818</v>
      </c>
      <c r="V27" s="13">
        <v>2014</v>
      </c>
      <c r="W27" s="6" t="s">
        <v>82</v>
      </c>
      <c r="X27" s="6" t="s">
        <v>220</v>
      </c>
      <c r="Y27" s="6" t="s">
        <v>83</v>
      </c>
      <c r="Z27" s="6" t="s">
        <v>500</v>
      </c>
      <c r="AA27" s="13">
        <v>3.64</v>
      </c>
      <c r="AB27" s="13">
        <v>4</v>
      </c>
      <c r="AC27" s="13">
        <v>3.5</v>
      </c>
      <c r="AD27" s="13">
        <v>3.5</v>
      </c>
      <c r="AE27" s="13">
        <v>4</v>
      </c>
      <c r="AF27" s="13">
        <v>3.5</v>
      </c>
      <c r="AG27" s="13">
        <v>3</v>
      </c>
      <c r="AH27" s="13">
        <v>4</v>
      </c>
      <c r="AI27" s="6" t="s">
        <v>819</v>
      </c>
      <c r="AJ27" s="13">
        <v>103</v>
      </c>
      <c r="AK27" s="6" t="str">
        <f xml:space="preserve"> HYPERLINK("ReviewHtml/review_When_Marnie_Was_There.html", "https://2danicritic.github.io/ReviewHtml/review_When_Marnie_Was_There.html")</f>
        <v>https://2danicritic.github.io/ReviewHtml/review_When_Marnie_Was_There.html</v>
      </c>
      <c r="AN27" s="6" t="s">
        <v>624</v>
      </c>
      <c r="AO27" s="13">
        <v>2014</v>
      </c>
      <c r="AP27" s="6" t="s">
        <v>82</v>
      </c>
      <c r="AQ27" s="6" t="s">
        <v>625</v>
      </c>
      <c r="AR27" s="6" t="s">
        <v>106</v>
      </c>
      <c r="AS27" s="6" t="s">
        <v>626</v>
      </c>
      <c r="AT27" s="13">
        <v>4</v>
      </c>
      <c r="AU27" s="13">
        <v>4</v>
      </c>
      <c r="AV27" s="13">
        <v>4</v>
      </c>
      <c r="AW27" s="13">
        <v>3.5</v>
      </c>
      <c r="AX27" s="13">
        <v>4</v>
      </c>
      <c r="AY27" s="13">
        <v>3.5</v>
      </c>
      <c r="AZ27" s="13">
        <v>4</v>
      </c>
      <c r="BA27" s="13">
        <v>5</v>
      </c>
      <c r="BB27" s="6" t="s">
        <v>320</v>
      </c>
      <c r="BC27" s="13">
        <v>300</v>
      </c>
      <c r="BD27" s="6" t="str">
        <f xml:space="preserve"> HYPERLINK("ReviewHtml/review_Rage_of_Bahamut_-_Genesis.html", "https://2danicritic.github.io/ReviewHtml/review_Rage_of_Bahamut_-_Genesis.html")</f>
        <v>https://2danicritic.github.io/ReviewHtml/review_Rage_of_Bahamut_-_Genesis.html</v>
      </c>
    </row>
    <row r="28" spans="2:56" x14ac:dyDescent="0.35">
      <c r="B28" s="6" t="s">
        <v>759</v>
      </c>
      <c r="C28" s="13">
        <v>2011</v>
      </c>
      <c r="D28" s="6" t="s">
        <v>87</v>
      </c>
      <c r="E28" s="6" t="s">
        <v>760</v>
      </c>
      <c r="F28" s="15" t="s">
        <v>83</v>
      </c>
      <c r="G28" s="6" t="s">
        <v>761</v>
      </c>
      <c r="H28" s="13">
        <v>3.14</v>
      </c>
      <c r="I28" s="13">
        <v>3</v>
      </c>
      <c r="J28" s="13">
        <v>3.5</v>
      </c>
      <c r="K28" s="13">
        <v>3</v>
      </c>
      <c r="L28" s="13">
        <v>3</v>
      </c>
      <c r="M28" s="13">
        <v>3</v>
      </c>
      <c r="N28" s="13">
        <v>3.5</v>
      </c>
      <c r="O28" s="13">
        <v>3</v>
      </c>
      <c r="P28" s="6" t="s">
        <v>762</v>
      </c>
      <c r="Q28" s="13">
        <v>80</v>
      </c>
      <c r="R28" s="6" t="str">
        <f xml:space="preserve"> HYPERLINK("ReviewHtml/review_The_Rabbi's_Cat.html", "https://2danicritic.github.io/ReviewHtml/review_The_Rabbi's_Cat.html")</f>
        <v>https://2danicritic.github.io/ReviewHtml/review_The_Rabbi's_Cat.html</v>
      </c>
      <c r="U28" s="7" t="s">
        <v>126</v>
      </c>
      <c r="V28" s="14">
        <v>2013</v>
      </c>
      <c r="W28" s="7" t="s">
        <v>82</v>
      </c>
      <c r="X28" s="7" t="s">
        <v>127</v>
      </c>
      <c r="Y28" s="7" t="s">
        <v>83</v>
      </c>
      <c r="Z28" s="7" t="s">
        <v>120</v>
      </c>
      <c r="AA28" s="14">
        <v>3.14</v>
      </c>
      <c r="AB28" s="14">
        <v>3</v>
      </c>
      <c r="AC28" s="14">
        <v>3</v>
      </c>
      <c r="AD28" s="14">
        <v>4</v>
      </c>
      <c r="AE28" s="14">
        <v>2.5</v>
      </c>
      <c r="AF28" s="14">
        <v>3.5</v>
      </c>
      <c r="AG28" s="14">
        <v>3</v>
      </c>
      <c r="AH28" s="14">
        <v>3</v>
      </c>
      <c r="AI28" s="7" t="s">
        <v>128</v>
      </c>
      <c r="AJ28" s="14">
        <v>83</v>
      </c>
      <c r="AK28" s="7" t="str">
        <f xml:space="preserve"> HYPERLINK("ReviewHtml/review_Aura_-_Koga_Maryuin's_Last_War.html", "https://2danicritic.github.io/ReviewHtml/review_Aura_-_Koga_Maryuin's_Last_War.html")</f>
        <v>https://2danicritic.github.io/ReviewHtml/review_Aura_-_Koga_Maryuin's_Last_War.html</v>
      </c>
      <c r="AN28" s="7" t="s">
        <v>627</v>
      </c>
      <c r="AO28" s="14">
        <v>2014</v>
      </c>
      <c r="AP28" s="7" t="s">
        <v>82</v>
      </c>
      <c r="AQ28" s="7" t="s">
        <v>628</v>
      </c>
      <c r="AR28" s="7" t="s">
        <v>106</v>
      </c>
      <c r="AS28" s="7" t="s">
        <v>629</v>
      </c>
      <c r="AT28" s="14">
        <v>3</v>
      </c>
      <c r="AU28" s="14">
        <v>3</v>
      </c>
      <c r="AV28" s="14">
        <v>3</v>
      </c>
      <c r="AW28" s="14">
        <v>3.5</v>
      </c>
      <c r="AX28" s="14">
        <v>3</v>
      </c>
      <c r="AY28" s="14">
        <v>2.5</v>
      </c>
      <c r="AZ28" s="14">
        <v>3</v>
      </c>
      <c r="BA28" s="14">
        <v>3</v>
      </c>
      <c r="BB28" s="7" t="s">
        <v>630</v>
      </c>
      <c r="BC28" s="14">
        <v>300</v>
      </c>
      <c r="BD28" s="7" t="str">
        <f xml:space="preserve"> HYPERLINK("ReviewHtml/review_Rail_Wars.html", "https://2danicritic.github.io/ReviewHtml/review_Rail_Wars.html")</f>
        <v>https://2danicritic.github.io/ReviewHtml/review_Rail_Wars.html</v>
      </c>
    </row>
    <row r="29" spans="2:56" x14ac:dyDescent="0.35">
      <c r="B29" s="6" t="s">
        <v>836</v>
      </c>
      <c r="C29" s="13">
        <v>2011</v>
      </c>
      <c r="D29" s="6" t="s">
        <v>163</v>
      </c>
      <c r="E29" s="6" t="s">
        <v>837</v>
      </c>
      <c r="F29" s="15" t="s">
        <v>83</v>
      </c>
      <c r="G29" s="6" t="s">
        <v>838</v>
      </c>
      <c r="H29" s="13">
        <v>3.5</v>
      </c>
      <c r="I29" s="13">
        <v>3</v>
      </c>
      <c r="J29" s="13">
        <v>3</v>
      </c>
      <c r="K29" s="13">
        <v>3.5</v>
      </c>
      <c r="L29" s="13">
        <v>4</v>
      </c>
      <c r="M29" s="13">
        <v>4.5</v>
      </c>
      <c r="N29" s="13">
        <v>3.5</v>
      </c>
      <c r="O29" s="13">
        <v>3</v>
      </c>
      <c r="P29" s="6" t="s">
        <v>660</v>
      </c>
      <c r="Q29" s="13">
        <v>89</v>
      </c>
      <c r="R29" s="6" t="str">
        <f xml:space="preserve"> HYPERLINK("ReviewHtml/review_Wrinkles.html", "https://2danicritic.github.io/ReviewHtml/review_Wrinkles.html")</f>
        <v>https://2danicritic.github.io/ReviewHtml/review_Wrinkles.html</v>
      </c>
      <c r="U29" s="6" t="s">
        <v>725</v>
      </c>
      <c r="V29" s="13">
        <v>2013</v>
      </c>
      <c r="W29" s="6" t="s">
        <v>82</v>
      </c>
      <c r="X29" s="6" t="s">
        <v>848</v>
      </c>
      <c r="Y29" s="6" t="s">
        <v>83</v>
      </c>
      <c r="Z29" s="6" t="s">
        <v>84</v>
      </c>
      <c r="AA29" s="13">
        <v>4.1399999999999997</v>
      </c>
      <c r="AB29" s="13">
        <v>4.5</v>
      </c>
      <c r="AC29" s="13">
        <v>4.5</v>
      </c>
      <c r="AD29" s="13">
        <v>3.5</v>
      </c>
      <c r="AE29" s="13">
        <v>3.5</v>
      </c>
      <c r="AF29" s="13">
        <v>4.5</v>
      </c>
      <c r="AG29" s="13">
        <v>3.5</v>
      </c>
      <c r="AH29" s="13">
        <v>5</v>
      </c>
      <c r="AI29" s="6" t="s">
        <v>233</v>
      </c>
      <c r="AJ29" s="13">
        <v>46</v>
      </c>
      <c r="AK29" s="6" t="str">
        <f xml:space="preserve"> HYPERLINK("ReviewHtml/review_Coffee_Samurai_&amp;_Hoshizora_Kiseki.html", "https://2danicritic.github.io/ReviewHtml/review_Coffee_Samurai_&amp;_Hoshizora_Kiseki.html")</f>
        <v>https://2danicritic.github.io/ReviewHtml/review_Coffee_Samurai_&amp;_Hoshizora_Kiseki.html</v>
      </c>
      <c r="AN29" s="7" t="s">
        <v>659</v>
      </c>
      <c r="AO29" s="14">
        <v>2014</v>
      </c>
      <c r="AP29" s="7" t="s">
        <v>82</v>
      </c>
      <c r="AQ29" s="7" t="s">
        <v>119</v>
      </c>
      <c r="AR29" s="7" t="s">
        <v>106</v>
      </c>
      <c r="AS29" s="7" t="s">
        <v>619</v>
      </c>
      <c r="AT29" s="14">
        <v>3.36</v>
      </c>
      <c r="AU29" s="14">
        <v>3</v>
      </c>
      <c r="AV29" s="14">
        <v>3</v>
      </c>
      <c r="AW29" s="14">
        <v>3</v>
      </c>
      <c r="AX29" s="14">
        <v>3.5</v>
      </c>
      <c r="AY29" s="14">
        <v>3.5</v>
      </c>
      <c r="AZ29" s="14">
        <v>3.5</v>
      </c>
      <c r="BA29" s="14">
        <v>4</v>
      </c>
      <c r="BB29" s="7" t="s">
        <v>660</v>
      </c>
      <c r="BC29" s="14">
        <v>600</v>
      </c>
      <c r="BD29" s="7" t="str">
        <f xml:space="preserve"> HYPERLINK("ReviewHtml/review_Shirobako.html", "https://2danicritic.github.io/ReviewHtml/review_Shirobako.html")</f>
        <v>https://2danicritic.github.io/ReviewHtml/review_Shirobako.html</v>
      </c>
    </row>
    <row r="30" spans="2:56" x14ac:dyDescent="0.35">
      <c r="B30" s="6" t="s">
        <v>86</v>
      </c>
      <c r="C30" s="13">
        <v>2010</v>
      </c>
      <c r="D30" s="6" t="s">
        <v>87</v>
      </c>
      <c r="E30" s="6" t="s">
        <v>88</v>
      </c>
      <c r="F30" s="15" t="s">
        <v>83</v>
      </c>
      <c r="G30" s="6" t="s">
        <v>89</v>
      </c>
      <c r="H30" s="13">
        <v>3.29</v>
      </c>
      <c r="I30" s="13">
        <v>3</v>
      </c>
      <c r="J30" s="13">
        <v>4</v>
      </c>
      <c r="K30" s="13">
        <v>3.5</v>
      </c>
      <c r="L30" s="13">
        <v>3.5</v>
      </c>
      <c r="M30" s="13">
        <v>3</v>
      </c>
      <c r="N30" s="13">
        <v>3</v>
      </c>
      <c r="O30" s="13">
        <v>3</v>
      </c>
      <c r="P30" s="6" t="s">
        <v>90</v>
      </c>
      <c r="Q30" s="13">
        <v>65</v>
      </c>
      <c r="R30" s="6" t="str">
        <f xml:space="preserve"> HYPERLINK("ReviewHtml/review_A_Cat_in_Paris.html", "https://2danicritic.github.io/ReviewHtml/review_A_Cat_in_Paris.html")</f>
        <v>https://2danicritic.github.io/ReviewHtml/review_A_Cat_in_Paris.html</v>
      </c>
      <c r="U30" s="7" t="s">
        <v>492</v>
      </c>
      <c r="V30" s="14">
        <v>2013</v>
      </c>
      <c r="W30" s="7" t="s">
        <v>82</v>
      </c>
      <c r="X30" s="7" t="s">
        <v>142</v>
      </c>
      <c r="Y30" s="7" t="s">
        <v>83</v>
      </c>
      <c r="Z30" s="7" t="s">
        <v>493</v>
      </c>
      <c r="AA30" s="14">
        <v>4.29</v>
      </c>
      <c r="AB30" s="14">
        <v>4</v>
      </c>
      <c r="AC30" s="14">
        <v>4.5</v>
      </c>
      <c r="AD30" s="14">
        <v>4.5</v>
      </c>
      <c r="AE30" s="14">
        <v>3</v>
      </c>
      <c r="AF30" s="14">
        <v>4.5</v>
      </c>
      <c r="AG30" s="14">
        <v>4.5</v>
      </c>
      <c r="AH30" s="14">
        <v>5</v>
      </c>
      <c r="AI30" s="7" t="s">
        <v>494</v>
      </c>
      <c r="AJ30" s="14">
        <v>116</v>
      </c>
      <c r="AK30" s="7" t="str">
        <f xml:space="preserve"> HYPERLINK("ReviewHtml/review_Madoka_Magica_The_Movie_3_-_Rebellion.html", "https://2danicritic.github.io/ReviewHtml/review_Madoka_Magica_The_Movie_3_-_Rebellion.html")</f>
        <v>https://2danicritic.github.io/ReviewHtml/review_Madoka_Magica_The_Movie_3_-_Rebellion.html</v>
      </c>
      <c r="AN30" s="7" t="s">
        <v>668</v>
      </c>
      <c r="AO30" s="14">
        <v>2014</v>
      </c>
      <c r="AP30" s="7" t="s">
        <v>82</v>
      </c>
      <c r="AQ30" s="7" t="s">
        <v>203</v>
      </c>
      <c r="AR30" s="7" t="s">
        <v>106</v>
      </c>
      <c r="AS30" s="7" t="s">
        <v>669</v>
      </c>
      <c r="AT30" s="14">
        <v>3.93</v>
      </c>
      <c r="AU30" s="14">
        <v>4.5</v>
      </c>
      <c r="AV30" s="14">
        <v>3.5</v>
      </c>
      <c r="AW30" s="14">
        <v>3.5</v>
      </c>
      <c r="AX30" s="14">
        <v>3.5</v>
      </c>
      <c r="AY30" s="14">
        <v>3.5</v>
      </c>
      <c r="AZ30" s="14">
        <v>4.5</v>
      </c>
      <c r="BA30" s="14">
        <v>4.5</v>
      </c>
      <c r="BB30" s="7" t="s">
        <v>670</v>
      </c>
      <c r="BC30" s="14">
        <v>650</v>
      </c>
      <c r="BD30" s="7" t="str">
        <f xml:space="preserve"> HYPERLINK("ReviewHtml/review_Space_Dandy.html", "https://2danicritic.github.io/ReviewHtml/review_Space_Dandy.html")</f>
        <v>https://2danicritic.github.io/ReviewHtml/review_Space_Dandy.html</v>
      </c>
    </row>
    <row r="31" spans="2:56" x14ac:dyDescent="0.35">
      <c r="B31" s="7" t="s">
        <v>230</v>
      </c>
      <c r="C31" s="14">
        <v>2010</v>
      </c>
      <c r="D31" s="7" t="s">
        <v>163</v>
      </c>
      <c r="E31" s="7" t="s">
        <v>231</v>
      </c>
      <c r="F31" s="16" t="s">
        <v>83</v>
      </c>
      <c r="G31" s="7" t="s">
        <v>232</v>
      </c>
      <c r="H31" s="14">
        <v>3.57</v>
      </c>
      <c r="I31" s="14">
        <v>4</v>
      </c>
      <c r="J31" s="14">
        <v>4</v>
      </c>
      <c r="K31" s="14">
        <v>4.5</v>
      </c>
      <c r="L31" s="14">
        <v>3.5</v>
      </c>
      <c r="M31" s="14">
        <v>3</v>
      </c>
      <c r="N31" s="14">
        <v>3</v>
      </c>
      <c r="O31" s="14">
        <v>3</v>
      </c>
      <c r="P31" s="7" t="s">
        <v>233</v>
      </c>
      <c r="Q31" s="14">
        <v>97</v>
      </c>
      <c r="R31" s="7" t="str">
        <f xml:space="preserve"> HYPERLINK("ReviewHtml/review_Chico_and_Rita.html", "https://2danicritic.github.io/ReviewHtml/review_Chico_and_Rita.html")</f>
        <v>https://2danicritic.github.io/ReviewHtml/review_Chico_and_Rita.html</v>
      </c>
      <c r="U31" s="7" t="s">
        <v>600</v>
      </c>
      <c r="V31" s="14">
        <v>2013</v>
      </c>
      <c r="W31" s="7" t="s">
        <v>82</v>
      </c>
      <c r="X31" s="7" t="s">
        <v>172</v>
      </c>
      <c r="Y31" s="7" t="s">
        <v>83</v>
      </c>
      <c r="Z31" s="7" t="s">
        <v>601</v>
      </c>
      <c r="AA31" s="14">
        <v>2</v>
      </c>
      <c r="AB31" s="14">
        <v>2</v>
      </c>
      <c r="AC31" s="14">
        <v>3</v>
      </c>
      <c r="AD31" s="14">
        <v>5</v>
      </c>
      <c r="AE31" s="14">
        <v>1</v>
      </c>
      <c r="AF31" s="14">
        <v>1</v>
      </c>
      <c r="AG31" s="14">
        <v>1</v>
      </c>
      <c r="AH31" s="14">
        <v>1</v>
      </c>
      <c r="AI31" s="7" t="s">
        <v>369</v>
      </c>
      <c r="AJ31" s="14">
        <v>376</v>
      </c>
      <c r="AK31" s="7" t="str">
        <f xml:space="preserve"> HYPERLINK("ReviewHtml/review_Persona_3_The_Movie_-_Spring_of_Birth,_Midsummer_Knight's_Dream,_Falling_Down,_Winter_of_Rebirth.html", "https://2danicritic.github.io/ReviewHtml/review_Persona_3_The_Movie_-_Spring_of_Birth,_Midsummer_Knight's_Dream,_Falling_Down,_Winter_of_Rebirth.html")</f>
        <v>https://2danicritic.github.io/ReviewHtml/review_Persona_3_The_Movie_-_Spring_of_Birth,_Midsummer_Knight's_Dream,_Falling_Down,_Winter_of_Rebirth.html</v>
      </c>
      <c r="AN31" s="6" t="s">
        <v>803</v>
      </c>
      <c r="AO31" s="13">
        <v>2014</v>
      </c>
      <c r="AP31" s="6" t="s">
        <v>82</v>
      </c>
      <c r="AQ31" s="6" t="s">
        <v>804</v>
      </c>
      <c r="AR31" s="6" t="s">
        <v>106</v>
      </c>
      <c r="AS31" s="6" t="s">
        <v>135</v>
      </c>
      <c r="AT31" s="13">
        <v>2.57</v>
      </c>
      <c r="AU31" s="13">
        <v>2.5</v>
      </c>
      <c r="AV31" s="13">
        <v>3</v>
      </c>
      <c r="AW31" s="13">
        <v>2.5</v>
      </c>
      <c r="AX31" s="13">
        <v>2.5</v>
      </c>
      <c r="AY31" s="13">
        <v>2</v>
      </c>
      <c r="AZ31" s="13">
        <v>3</v>
      </c>
      <c r="BA31" s="13">
        <v>2.5</v>
      </c>
      <c r="BB31" s="6" t="s">
        <v>387</v>
      </c>
      <c r="BC31" s="13">
        <v>300</v>
      </c>
      <c r="BD31" s="6" t="str">
        <f xml:space="preserve"> HYPERLINK("ReviewHtml/review_Trinity_Seven.html", "https://2danicritic.github.io/ReviewHtml/review_Trinity_Seven.html")</f>
        <v>https://2danicritic.github.io/ReviewHtml/review_Trinity_Seven.html</v>
      </c>
    </row>
    <row r="32" spans="2:56" x14ac:dyDescent="0.35">
      <c r="B32" s="7" t="s">
        <v>596</v>
      </c>
      <c r="C32" s="14">
        <v>2007</v>
      </c>
      <c r="D32" s="7" t="s">
        <v>87</v>
      </c>
      <c r="E32" s="7" t="s">
        <v>597</v>
      </c>
      <c r="F32" s="16" t="s">
        <v>83</v>
      </c>
      <c r="G32" s="7" t="s">
        <v>598</v>
      </c>
      <c r="H32" s="14">
        <v>3.21</v>
      </c>
      <c r="I32" s="14">
        <v>3</v>
      </c>
      <c r="J32" s="14">
        <v>3</v>
      </c>
      <c r="K32" s="14">
        <v>3</v>
      </c>
      <c r="L32" s="14">
        <v>3.5</v>
      </c>
      <c r="M32" s="14">
        <v>3.5</v>
      </c>
      <c r="N32" s="14">
        <v>2.5</v>
      </c>
      <c r="O32" s="14">
        <v>4</v>
      </c>
      <c r="P32" s="7" t="s">
        <v>599</v>
      </c>
      <c r="Q32" s="14">
        <v>96</v>
      </c>
      <c r="R32" s="7" t="str">
        <f xml:space="preserve"> HYPERLINK("ReviewHtml/review_Persepolis.html", "https://2danicritic.github.io/ReviewHtml/review_Persepolis.html")</f>
        <v>https://2danicritic.github.io/ReviewHtml/review_Persepolis.html</v>
      </c>
      <c r="U32" s="6" t="s">
        <v>772</v>
      </c>
      <c r="V32" s="13">
        <v>2013</v>
      </c>
      <c r="W32" s="6" t="s">
        <v>82</v>
      </c>
      <c r="X32" s="6" t="s">
        <v>220</v>
      </c>
      <c r="Y32" s="6" t="s">
        <v>83</v>
      </c>
      <c r="Z32" s="6" t="s">
        <v>365</v>
      </c>
      <c r="AA32" s="13">
        <v>4.43</v>
      </c>
      <c r="AB32" s="13">
        <v>4.5</v>
      </c>
      <c r="AC32" s="13">
        <v>5</v>
      </c>
      <c r="AD32" s="13">
        <v>4.5</v>
      </c>
      <c r="AE32" s="13">
        <v>4</v>
      </c>
      <c r="AF32" s="13">
        <v>4</v>
      </c>
      <c r="AG32" s="13">
        <v>4</v>
      </c>
      <c r="AH32" s="13">
        <v>5</v>
      </c>
      <c r="AI32" s="6" t="s">
        <v>773</v>
      </c>
      <c r="AJ32" s="13">
        <v>137</v>
      </c>
      <c r="AK32" s="6" t="str">
        <f xml:space="preserve"> HYPERLINK("ReviewHtml/review_The_Tale_of_Princess_Kaguya.html", "https://2danicritic.github.io/ReviewHtml/review_The_Tale_of_Princess_Kaguya.html")</f>
        <v>https://2danicritic.github.io/ReviewHtml/review_The_Tale_of_Princess_Kaguya.html</v>
      </c>
      <c r="AN32" s="7" t="s">
        <v>153</v>
      </c>
      <c r="AO32" s="14">
        <v>2013</v>
      </c>
      <c r="AP32" s="7" t="s">
        <v>82</v>
      </c>
      <c r="AQ32" s="7" t="s">
        <v>97</v>
      </c>
      <c r="AR32" s="7" t="s">
        <v>106</v>
      </c>
      <c r="AS32" s="7" t="s">
        <v>154</v>
      </c>
      <c r="AT32" s="14">
        <v>3.5</v>
      </c>
      <c r="AU32" s="14">
        <v>4</v>
      </c>
      <c r="AV32" s="14">
        <v>4</v>
      </c>
      <c r="AW32" s="14">
        <v>3.5</v>
      </c>
      <c r="AX32" s="14">
        <v>3</v>
      </c>
      <c r="AY32" s="14">
        <v>4</v>
      </c>
      <c r="AZ32" s="14">
        <v>3</v>
      </c>
      <c r="BA32" s="14">
        <v>3</v>
      </c>
      <c r="BB32" s="7" t="s">
        <v>155</v>
      </c>
      <c r="BC32" s="14">
        <v>325</v>
      </c>
      <c r="BD32" s="7" t="str">
        <f xml:space="preserve"> HYPERLINK("ReviewHtml/review_Beyond_the_Boundary.html", "https://2danicritic.github.io/ReviewHtml/review_Beyond_the_Boundary.html")</f>
        <v>https://2danicritic.github.io/ReviewHtml/review_Beyond_the_Boundary.html</v>
      </c>
    </row>
    <row r="33" spans="2:56" x14ac:dyDescent="0.35">
      <c r="B33" s="7" t="s">
        <v>188</v>
      </c>
      <c r="C33" s="14">
        <v>2004</v>
      </c>
      <c r="D33" s="7" t="s">
        <v>189</v>
      </c>
      <c r="E33" s="7" t="s">
        <v>190</v>
      </c>
      <c r="F33" s="16" t="s">
        <v>83</v>
      </c>
      <c r="G33" s="7" t="s">
        <v>191</v>
      </c>
      <c r="H33" s="14">
        <v>1.57</v>
      </c>
      <c r="I33" s="14">
        <v>2</v>
      </c>
      <c r="J33" s="14">
        <v>2</v>
      </c>
      <c r="K33" s="14">
        <v>1.5</v>
      </c>
      <c r="L33" s="14">
        <v>1.5</v>
      </c>
      <c r="M33" s="14">
        <v>1.5</v>
      </c>
      <c r="N33" s="14">
        <v>1.5</v>
      </c>
      <c r="O33" s="14">
        <v>1</v>
      </c>
      <c r="P33" s="7" t="s">
        <v>192</v>
      </c>
      <c r="Q33" s="14">
        <v>87</v>
      </c>
      <c r="R33" s="7" t="str">
        <f xml:space="preserve"> HYPERLINK("ReviewHtml/review_Blade_of_the_Phantom_Master.html", "https://2danicritic.github.io/ReviewHtml/review_Blade_of_the_Phantom_Master.html")</f>
        <v>https://2danicritic.github.io/ReviewHtml/review_Blade_of_the_Phantom_Master.html</v>
      </c>
      <c r="U33" s="7" t="s">
        <v>778</v>
      </c>
      <c r="V33" s="14">
        <v>2013</v>
      </c>
      <c r="W33" s="7" t="s">
        <v>82</v>
      </c>
      <c r="X33" s="7" t="s">
        <v>220</v>
      </c>
      <c r="Y33" s="7" t="s">
        <v>83</v>
      </c>
      <c r="Z33" s="7" t="s">
        <v>221</v>
      </c>
      <c r="AA33" s="14">
        <v>3.36</v>
      </c>
      <c r="AB33" s="14">
        <v>4</v>
      </c>
      <c r="AC33" s="14">
        <v>3.5</v>
      </c>
      <c r="AD33" s="14">
        <v>3.5</v>
      </c>
      <c r="AE33" s="14">
        <v>3.5</v>
      </c>
      <c r="AF33" s="14">
        <v>3.5</v>
      </c>
      <c r="AG33" s="14">
        <v>2.5</v>
      </c>
      <c r="AH33" s="14">
        <v>3</v>
      </c>
      <c r="AI33" s="7" t="s">
        <v>779</v>
      </c>
      <c r="AJ33" s="14">
        <v>126</v>
      </c>
      <c r="AK33" s="7" t="str">
        <f xml:space="preserve"> HYPERLINK("ReviewHtml/review_The_Wind_Rises.html", "https://2danicritic.github.io/ReviewHtml/review_The_Wind_Rises.html")</f>
        <v>https://2danicritic.github.io/ReviewHtml/review_The_Wind_Rises.html</v>
      </c>
      <c r="AN33" s="7" t="s">
        <v>291</v>
      </c>
      <c r="AO33" s="14">
        <v>2013</v>
      </c>
      <c r="AP33" s="7" t="s">
        <v>82</v>
      </c>
      <c r="AQ33" s="7" t="s">
        <v>105</v>
      </c>
      <c r="AR33" s="7" t="s">
        <v>106</v>
      </c>
      <c r="AS33" s="7" t="s">
        <v>292</v>
      </c>
      <c r="AT33" s="14">
        <v>2.29</v>
      </c>
      <c r="AU33" s="14">
        <v>2.5</v>
      </c>
      <c r="AV33" s="14">
        <v>2.5</v>
      </c>
      <c r="AW33" s="14">
        <v>2.5</v>
      </c>
      <c r="AX33" s="14">
        <v>2.5</v>
      </c>
      <c r="AY33" s="14">
        <v>2.5</v>
      </c>
      <c r="AZ33" s="14">
        <v>2.5</v>
      </c>
      <c r="BA33" s="14">
        <v>1</v>
      </c>
      <c r="BB33" s="7" t="s">
        <v>293</v>
      </c>
      <c r="BC33" s="14">
        <v>300</v>
      </c>
      <c r="BD33" s="7" t="str">
        <f xml:space="preserve"> HYPERLINK("ReviewHtml/review_Dog_and_Scissors.html", "https://2danicritic.github.io/ReviewHtml/review_Dog_and_Scissors.html")</f>
        <v>https://2danicritic.github.io/ReviewHtml/review_Dog_and_Scissors.html</v>
      </c>
    </row>
    <row r="34" spans="2:56" x14ac:dyDescent="0.35">
      <c r="B34" s="6" t="s">
        <v>520</v>
      </c>
      <c r="C34" s="13">
        <v>2002</v>
      </c>
      <c r="D34" s="6" t="s">
        <v>189</v>
      </c>
      <c r="E34" s="6" t="s">
        <v>521</v>
      </c>
      <c r="F34" s="15" t="s">
        <v>83</v>
      </c>
      <c r="G34" s="6" t="s">
        <v>522</v>
      </c>
      <c r="H34" s="13">
        <v>1.43</v>
      </c>
      <c r="I34" s="13">
        <v>1.5</v>
      </c>
      <c r="J34" s="13">
        <v>1.5</v>
      </c>
      <c r="K34" s="13">
        <v>2</v>
      </c>
      <c r="L34" s="13">
        <v>1.5</v>
      </c>
      <c r="M34" s="13">
        <v>1.5</v>
      </c>
      <c r="N34" s="13">
        <v>1</v>
      </c>
      <c r="O34" s="13">
        <v>1</v>
      </c>
      <c r="P34" s="6" t="s">
        <v>523</v>
      </c>
      <c r="Q34" s="13">
        <v>80</v>
      </c>
      <c r="R34" s="6" t="str">
        <f xml:space="preserve"> HYPERLINK("ReviewHtml/review_My_Beautiful_Girl_Mari.html", "https://2danicritic.github.io/ReviewHtml/review_My_Beautiful_Girl_Mari.html")</f>
        <v>https://2danicritic.github.io/ReviewHtml/review_My_Beautiful_Girl_Mari.html</v>
      </c>
      <c r="U34" s="7" t="s">
        <v>149</v>
      </c>
      <c r="V34" s="14">
        <v>2012</v>
      </c>
      <c r="W34" s="7" t="s">
        <v>82</v>
      </c>
      <c r="X34" s="7" t="s">
        <v>150</v>
      </c>
      <c r="Y34" s="7" t="s">
        <v>83</v>
      </c>
      <c r="Z34" s="7" t="s">
        <v>151</v>
      </c>
      <c r="AA34" s="14">
        <v>4.3600000000000003</v>
      </c>
      <c r="AB34" s="14">
        <v>4</v>
      </c>
      <c r="AC34" s="14">
        <v>4.5</v>
      </c>
      <c r="AD34" s="14">
        <v>4.5</v>
      </c>
      <c r="AE34" s="14">
        <v>3.5</v>
      </c>
      <c r="AF34" s="14">
        <v>5</v>
      </c>
      <c r="AG34" s="14">
        <v>4</v>
      </c>
      <c r="AH34" s="14">
        <v>5</v>
      </c>
      <c r="AI34" s="7" t="s">
        <v>152</v>
      </c>
      <c r="AJ34" s="14">
        <v>288</v>
      </c>
      <c r="AK34" s="7" t="str">
        <f xml:space="preserve"> HYPERLINK("ReviewHtml/review_Berserk_-_The_Golden_Age_Arc_(The_Egg_of_the_King,_The_Battle_for_Doldrey,_The_Advent).html", "https://2danicritic.github.io/ReviewHtml/review_Berserk_-_The_Golden_Age_Arc_(The_Egg_of_the_King,_The_Battle_for_Doldrey,_The_Advent).html")</f>
        <v>https://2danicritic.github.io/ReviewHtml/review_Berserk_-_The_Golden_Age_Arc_(The_Egg_of_the_King,_The_Battle_for_Doldrey,_The_Advent).html</v>
      </c>
      <c r="AN34" s="7" t="s">
        <v>348</v>
      </c>
      <c r="AO34" s="14">
        <v>2013</v>
      </c>
      <c r="AP34" s="7" t="s">
        <v>82</v>
      </c>
      <c r="AQ34" s="7" t="s">
        <v>199</v>
      </c>
      <c r="AR34" s="7" t="s">
        <v>106</v>
      </c>
      <c r="AS34" s="7" t="s">
        <v>349</v>
      </c>
      <c r="AT34" s="14">
        <v>3.14</v>
      </c>
      <c r="AU34" s="14">
        <v>3.5</v>
      </c>
      <c r="AV34" s="14">
        <v>3.5</v>
      </c>
      <c r="AW34" s="14">
        <v>2.5</v>
      </c>
      <c r="AX34" s="14">
        <v>3</v>
      </c>
      <c r="AY34" s="14">
        <v>3.5</v>
      </c>
      <c r="AZ34" s="14">
        <v>3</v>
      </c>
      <c r="BA34" s="14">
        <v>3</v>
      </c>
      <c r="BB34" s="7" t="s">
        <v>350</v>
      </c>
      <c r="BC34" s="14">
        <v>365</v>
      </c>
      <c r="BD34" s="7" t="str">
        <f xml:space="preserve"> HYPERLINK("ReviewHtml/review_Gargantia_on_the_Verdurous_Planet.html", "https://2danicritic.github.io/ReviewHtml/review_Gargantia_on_the_Verdurous_Planet.html")</f>
        <v>https://2danicritic.github.io/ReviewHtml/review_Gargantia_on_the_Verdurous_Planet.html</v>
      </c>
    </row>
    <row r="35" spans="2:56" x14ac:dyDescent="0.35">
      <c r="B35" s="7" t="s">
        <v>752</v>
      </c>
      <c r="C35" s="14">
        <v>1998</v>
      </c>
      <c r="D35" s="7" t="s">
        <v>416</v>
      </c>
      <c r="E35" s="7" t="s">
        <v>753</v>
      </c>
      <c r="F35" s="16" t="s">
        <v>83</v>
      </c>
      <c r="G35" s="7" t="s">
        <v>754</v>
      </c>
      <c r="H35" s="14">
        <v>4.07</v>
      </c>
      <c r="I35" s="14">
        <v>4</v>
      </c>
      <c r="J35" s="14">
        <v>4.5</v>
      </c>
      <c r="K35" s="14">
        <v>4</v>
      </c>
      <c r="L35" s="14">
        <v>4</v>
      </c>
      <c r="M35" s="14">
        <v>3.5</v>
      </c>
      <c r="N35" s="14">
        <v>4</v>
      </c>
      <c r="O35" s="14">
        <v>4.5</v>
      </c>
      <c r="P35" s="7" t="s">
        <v>755</v>
      </c>
      <c r="Q35" s="14">
        <v>98</v>
      </c>
      <c r="R35" s="7" t="str">
        <f xml:space="preserve"> HYPERLINK("ReviewHtml/review_The_Prince_of_Egpyt.html", "https://2danicritic.github.io/ReviewHtml/review_The_Prince_of_Egpyt.html")</f>
        <v>https://2danicritic.github.io/ReviewHtml/review_The_Prince_of_Egpyt.html</v>
      </c>
      <c r="U35" s="7" t="s">
        <v>206</v>
      </c>
      <c r="V35" s="14">
        <v>2012</v>
      </c>
      <c r="W35" s="7" t="s">
        <v>82</v>
      </c>
      <c r="X35" s="7" t="s">
        <v>199</v>
      </c>
      <c r="Y35" s="7" t="s">
        <v>83</v>
      </c>
      <c r="Z35" s="7" t="s">
        <v>207</v>
      </c>
      <c r="AA35" s="14">
        <v>2.36</v>
      </c>
      <c r="AB35" s="14">
        <v>3.5</v>
      </c>
      <c r="AC35" s="14">
        <v>3.5</v>
      </c>
      <c r="AD35" s="14">
        <v>2</v>
      </c>
      <c r="AE35" s="14">
        <v>1.5</v>
      </c>
      <c r="AF35" s="14">
        <v>2</v>
      </c>
      <c r="AG35" s="14">
        <v>2</v>
      </c>
      <c r="AH35" s="14">
        <v>2</v>
      </c>
      <c r="AI35" s="7" t="s">
        <v>208</v>
      </c>
      <c r="AJ35" s="14">
        <v>110</v>
      </c>
      <c r="AK35" s="7" t="str">
        <f xml:space="preserve"> HYPERLINK("ReviewHtml/review_Blood-C_-_The_Last_Dark.html", "https://2danicritic.github.io/ReviewHtml/review_Blood-C_-_The_Last_Dark.html")</f>
        <v>https://2danicritic.github.io/ReviewHtml/review_Blood-C_-_The_Last_Dark.html</v>
      </c>
      <c r="AN35" s="6" t="s">
        <v>451</v>
      </c>
      <c r="AO35" s="13">
        <v>2013</v>
      </c>
      <c r="AP35" s="6" t="s">
        <v>82</v>
      </c>
      <c r="AQ35" s="6" t="s">
        <v>130</v>
      </c>
      <c r="AR35" s="6" t="s">
        <v>106</v>
      </c>
      <c r="AS35" s="6" t="s">
        <v>204</v>
      </c>
      <c r="AT35" s="13">
        <v>4.71</v>
      </c>
      <c r="AU35" s="13">
        <v>4.5</v>
      </c>
      <c r="AV35" s="13">
        <v>5</v>
      </c>
      <c r="AW35" s="13">
        <v>4</v>
      </c>
      <c r="AX35" s="13">
        <v>5</v>
      </c>
      <c r="AY35" s="13">
        <v>4.5</v>
      </c>
      <c r="AZ35" s="13">
        <v>5</v>
      </c>
      <c r="BA35" s="13">
        <v>5</v>
      </c>
      <c r="BB35" s="6" t="s">
        <v>452</v>
      </c>
      <c r="BC35" s="13">
        <v>325</v>
      </c>
      <c r="BD35" s="6" t="str">
        <f xml:space="preserve"> HYPERLINK("ReviewHtml/review_Kyousougiga.html", "https://2danicritic.github.io/ReviewHtml/review_Kyousougiga.html")</f>
        <v>https://2danicritic.github.io/ReviewHtml/review_Kyousougiga.html</v>
      </c>
    </row>
    <row r="36" spans="2:56" x14ac:dyDescent="0.35">
      <c r="B36" s="6" t="s">
        <v>783</v>
      </c>
      <c r="C36" s="13">
        <v>1994</v>
      </c>
      <c r="D36" s="6" t="s">
        <v>416</v>
      </c>
      <c r="E36" s="6" t="s">
        <v>643</v>
      </c>
      <c r="F36" s="15" t="s">
        <v>83</v>
      </c>
      <c r="G36" s="6" t="s">
        <v>784</v>
      </c>
      <c r="H36" s="13">
        <v>3.79</v>
      </c>
      <c r="I36" s="13">
        <v>4</v>
      </c>
      <c r="J36" s="13">
        <v>4</v>
      </c>
      <c r="K36" s="13">
        <v>4</v>
      </c>
      <c r="L36" s="13">
        <v>4</v>
      </c>
      <c r="M36" s="13">
        <v>3.5</v>
      </c>
      <c r="N36" s="13">
        <v>4</v>
      </c>
      <c r="O36" s="13">
        <v>3</v>
      </c>
      <c r="P36" s="6" t="s">
        <v>785</v>
      </c>
      <c r="Q36" s="13">
        <v>86</v>
      </c>
      <c r="R36" s="6" t="str">
        <f xml:space="preserve"> HYPERLINK("ReviewHtml/review_Thumbelina.html", "https://2danicritic.github.io/ReviewHtml/review_Thumbelina.html")</f>
        <v>https://2danicritic.github.io/ReviewHtml/review_Thumbelina.html</v>
      </c>
      <c r="U36" s="6" t="s">
        <v>489</v>
      </c>
      <c r="V36" s="13">
        <v>2012</v>
      </c>
      <c r="W36" s="6" t="s">
        <v>82</v>
      </c>
      <c r="X36" s="6" t="s">
        <v>142</v>
      </c>
      <c r="Y36" s="6" t="s">
        <v>83</v>
      </c>
      <c r="Z36" s="6" t="s">
        <v>490</v>
      </c>
      <c r="AA36" s="13">
        <v>4.21</v>
      </c>
      <c r="AB36" s="13">
        <v>4</v>
      </c>
      <c r="AC36" s="13">
        <v>4.5</v>
      </c>
      <c r="AD36" s="13">
        <v>4.5</v>
      </c>
      <c r="AE36" s="13">
        <v>3.5</v>
      </c>
      <c r="AF36" s="13">
        <v>4.5</v>
      </c>
      <c r="AG36" s="13">
        <v>4</v>
      </c>
      <c r="AH36" s="13">
        <v>4.5</v>
      </c>
      <c r="AI36" s="6" t="s">
        <v>491</v>
      </c>
      <c r="AJ36" s="13">
        <v>240</v>
      </c>
      <c r="AK36" s="6" t="str">
        <f xml:space="preserve"> HYPERLINK("ReviewHtml/review_Madoka_Magica_The_Movie_1_&amp;_2_-_Beginnings,_Eternal.html", "https://2danicritic.github.io/ReviewHtml/review_Madoka_Magica_The_Movie_1_&amp;_2_-_Beginnings,_Eternal.html")</f>
        <v>https://2danicritic.github.io/ReviewHtml/review_Madoka_Magica_The_Movie_1_&amp;_2_-_Beginnings,_Eternal.html</v>
      </c>
      <c r="AN36" s="6" t="s">
        <v>214</v>
      </c>
      <c r="AO36" s="13">
        <v>2012</v>
      </c>
      <c r="AP36" s="6" t="s">
        <v>82</v>
      </c>
      <c r="AQ36" s="6" t="s">
        <v>184</v>
      </c>
      <c r="AR36" s="6" t="s">
        <v>106</v>
      </c>
      <c r="AS36" s="6" t="s">
        <v>215</v>
      </c>
      <c r="AT36" s="13">
        <v>3.43</v>
      </c>
      <c r="AU36" s="13">
        <v>3.5</v>
      </c>
      <c r="AV36" s="13">
        <v>3.5</v>
      </c>
      <c r="AW36" s="13">
        <v>3.5</v>
      </c>
      <c r="AX36" s="13">
        <v>3</v>
      </c>
      <c r="AY36" s="13">
        <v>3</v>
      </c>
      <c r="AZ36" s="13">
        <v>3.5</v>
      </c>
      <c r="BA36" s="13">
        <v>4</v>
      </c>
      <c r="BB36" s="6" t="s">
        <v>201</v>
      </c>
      <c r="BC36" s="13">
        <v>300</v>
      </c>
      <c r="BD36" s="6" t="str">
        <f xml:space="preserve"> HYPERLINK("ReviewHtml/review_Btooom!.html", "https://2danicritic.github.io/ReviewHtml/review_Btooom!.html")</f>
        <v>https://2danicritic.github.io/ReviewHtml/review_Btooom!.html</v>
      </c>
    </row>
    <row r="37" spans="2:56" x14ac:dyDescent="0.35">
      <c r="B37" s="7" t="s">
        <v>774</v>
      </c>
      <c r="C37" s="14">
        <v>1993</v>
      </c>
      <c r="D37" s="7" t="s">
        <v>416</v>
      </c>
      <c r="E37" s="7" t="s">
        <v>775</v>
      </c>
      <c r="F37" s="16" t="s">
        <v>83</v>
      </c>
      <c r="G37" s="7" t="s">
        <v>776</v>
      </c>
      <c r="H37" s="14">
        <v>4</v>
      </c>
      <c r="I37" s="14">
        <v>5</v>
      </c>
      <c r="J37" s="14">
        <v>5</v>
      </c>
      <c r="K37" s="14">
        <v>3</v>
      </c>
      <c r="L37" s="14">
        <v>3.5</v>
      </c>
      <c r="M37" s="14">
        <v>2.5</v>
      </c>
      <c r="N37" s="14">
        <v>4</v>
      </c>
      <c r="O37" s="14">
        <v>5</v>
      </c>
      <c r="P37" s="7" t="s">
        <v>777</v>
      </c>
      <c r="Q37" s="14">
        <v>80</v>
      </c>
      <c r="R37" s="7" t="str">
        <f xml:space="preserve"> HYPERLINK("ReviewHtml/review_The_Thief_and_the_Cobbler.html", "https://2danicritic.github.io/ReviewHtml/review_The_Thief_and_the_Cobbler.html")</f>
        <v>https://2danicritic.github.io/ReviewHtml/review_The_Thief_and_the_Cobbler.html</v>
      </c>
      <c r="U37" s="7" t="s">
        <v>739</v>
      </c>
      <c r="V37" s="14">
        <v>2012</v>
      </c>
      <c r="W37" s="7" t="s">
        <v>82</v>
      </c>
      <c r="X37" s="7" t="s">
        <v>740</v>
      </c>
      <c r="Y37" s="7" t="s">
        <v>83</v>
      </c>
      <c r="Z37" s="7" t="s">
        <v>552</v>
      </c>
      <c r="AA37" s="14">
        <v>3.29</v>
      </c>
      <c r="AB37" s="14">
        <v>3.5</v>
      </c>
      <c r="AC37" s="14">
        <v>3.5</v>
      </c>
      <c r="AD37" s="14">
        <v>3.5</v>
      </c>
      <c r="AE37" s="14">
        <v>2.5</v>
      </c>
      <c r="AF37" s="14">
        <v>3</v>
      </c>
      <c r="AG37" s="14">
        <v>3</v>
      </c>
      <c r="AH37" s="14">
        <v>4</v>
      </c>
      <c r="AI37" s="7" t="s">
        <v>741</v>
      </c>
      <c r="AJ37" s="14">
        <v>105</v>
      </c>
      <c r="AK37" s="7" t="str">
        <f xml:space="preserve"> HYPERLINK("ReviewHtml/review_The_Life_of_Guskou_Budori.html", "https://2danicritic.github.io/ReviewHtml/review_The_Life_of_Guskou_Budori.html")</f>
        <v>https://2danicritic.github.io/ReviewHtml/review_The_Life_of_Guskou_Budori.html</v>
      </c>
      <c r="AN37" s="7" t="s">
        <v>298</v>
      </c>
      <c r="AO37" s="14">
        <v>2012</v>
      </c>
      <c r="AP37" s="7" t="s">
        <v>82</v>
      </c>
      <c r="AQ37" s="7" t="s">
        <v>299</v>
      </c>
      <c r="AR37" s="7" t="s">
        <v>106</v>
      </c>
      <c r="AS37" s="7" t="s">
        <v>300</v>
      </c>
      <c r="AT37" s="14">
        <v>3.57</v>
      </c>
      <c r="AU37" s="14">
        <v>3</v>
      </c>
      <c r="AV37" s="14">
        <v>3.5</v>
      </c>
      <c r="AW37" s="14">
        <v>4</v>
      </c>
      <c r="AX37" s="14">
        <v>3</v>
      </c>
      <c r="AY37" s="14">
        <v>3.5</v>
      </c>
      <c r="AZ37" s="14">
        <v>4</v>
      </c>
      <c r="BA37" s="14">
        <v>4</v>
      </c>
      <c r="BB37" s="7" t="s">
        <v>301</v>
      </c>
      <c r="BC37" s="14">
        <v>325</v>
      </c>
      <c r="BD37" s="7" t="str">
        <f xml:space="preserve"> HYPERLINK("ReviewHtml/review_Dusk_Maiden_of_Amnesia.html", "https://2danicritic.github.io/ReviewHtml/review_Dusk_Maiden_of_Amnesia.html")</f>
        <v>https://2danicritic.github.io/ReviewHtml/review_Dusk_Maiden_of_Amnesia.html</v>
      </c>
    </row>
    <row r="38" spans="2:56" x14ac:dyDescent="0.35">
      <c r="B38" s="7" t="s">
        <v>642</v>
      </c>
      <c r="C38" s="14">
        <v>1991</v>
      </c>
      <c r="D38" s="7" t="s">
        <v>416</v>
      </c>
      <c r="E38" s="7" t="s">
        <v>643</v>
      </c>
      <c r="F38" s="16" t="s">
        <v>83</v>
      </c>
      <c r="G38" s="7" t="s">
        <v>644</v>
      </c>
      <c r="H38" s="14">
        <v>3.14</v>
      </c>
      <c r="I38" s="14">
        <v>3</v>
      </c>
      <c r="J38" s="14">
        <v>3</v>
      </c>
      <c r="K38" s="14">
        <v>4</v>
      </c>
      <c r="L38" s="14">
        <v>4</v>
      </c>
      <c r="M38" s="14">
        <v>2</v>
      </c>
      <c r="N38" s="14">
        <v>3</v>
      </c>
      <c r="O38" s="14">
        <v>3</v>
      </c>
      <c r="P38" s="7" t="s">
        <v>645</v>
      </c>
      <c r="Q38" s="14">
        <v>74</v>
      </c>
      <c r="R38" s="7" t="str">
        <f xml:space="preserve"> HYPERLINK("ReviewHtml/review_Rock-a-Doodle.html", "https://2danicritic.github.io/ReviewHtml/review_Rock-a-Doodle.html")</f>
        <v>https://2danicritic.github.io/ReviewHtml/review_Rock-a-Doodle.html</v>
      </c>
      <c r="U38" s="6" t="s">
        <v>833</v>
      </c>
      <c r="V38" s="13">
        <v>2012</v>
      </c>
      <c r="W38" s="6" t="s">
        <v>82</v>
      </c>
      <c r="X38" s="6" t="s">
        <v>834</v>
      </c>
      <c r="Y38" s="6" t="s">
        <v>83</v>
      </c>
      <c r="Z38" s="6" t="s">
        <v>681</v>
      </c>
      <c r="AA38" s="13">
        <v>4.21</v>
      </c>
      <c r="AB38" s="13">
        <v>4</v>
      </c>
      <c r="AC38" s="13">
        <v>4.5</v>
      </c>
      <c r="AD38" s="13">
        <v>3.5</v>
      </c>
      <c r="AE38" s="13">
        <v>4.5</v>
      </c>
      <c r="AF38" s="13">
        <v>4.5</v>
      </c>
      <c r="AG38" s="13">
        <v>3.5</v>
      </c>
      <c r="AH38" s="13">
        <v>5</v>
      </c>
      <c r="AI38" s="6" t="s">
        <v>835</v>
      </c>
      <c r="AJ38" s="13">
        <v>117</v>
      </c>
      <c r="AK38" s="6" t="str">
        <f xml:space="preserve"> HYPERLINK("ReviewHtml/review_Wolf_Children.html", "https://2danicritic.github.io/ReviewHtml/review_Wolf_Children.html")</f>
        <v>https://2danicritic.github.io/ReviewHtml/review_Wolf_Children.html</v>
      </c>
      <c r="AN38" s="7" t="s">
        <v>361</v>
      </c>
      <c r="AO38" s="14">
        <v>2012</v>
      </c>
      <c r="AP38" s="7" t="s">
        <v>82</v>
      </c>
      <c r="AQ38" s="7" t="s">
        <v>238</v>
      </c>
      <c r="AR38" s="7" t="s">
        <v>106</v>
      </c>
      <c r="AS38" s="7" t="s">
        <v>362</v>
      </c>
      <c r="AT38" s="14">
        <v>2.14</v>
      </c>
      <c r="AU38" s="14">
        <v>1.5</v>
      </c>
      <c r="AV38" s="14">
        <v>2</v>
      </c>
      <c r="AW38" s="14">
        <v>2</v>
      </c>
      <c r="AX38" s="14">
        <v>4</v>
      </c>
      <c r="AY38" s="14">
        <v>1.5</v>
      </c>
      <c r="AZ38" s="14">
        <v>3</v>
      </c>
      <c r="BA38" s="14">
        <v>1</v>
      </c>
      <c r="BB38" s="7" t="s">
        <v>363</v>
      </c>
      <c r="BC38" s="14">
        <v>325</v>
      </c>
      <c r="BD38" s="7" t="str">
        <f xml:space="preserve"> HYPERLINK("ReviewHtml/review_Good_Luck_Girl!.html", "https://2danicritic.github.io/ReviewHtml/review_Good_Luck_Girl!.html")</f>
        <v>https://2danicritic.github.io/ReviewHtml/review_Good_Luck_Girl!.html</v>
      </c>
    </row>
    <row r="39" spans="2:56" x14ac:dyDescent="0.35">
      <c r="B39" s="7" t="s">
        <v>820</v>
      </c>
      <c r="C39" s="14">
        <v>1986</v>
      </c>
      <c r="D39" s="7" t="s">
        <v>92</v>
      </c>
      <c r="E39" s="7" t="s">
        <v>821</v>
      </c>
      <c r="F39" s="16" t="s">
        <v>83</v>
      </c>
      <c r="G39" s="7" t="s">
        <v>822</v>
      </c>
      <c r="H39" s="14">
        <v>3.79</v>
      </c>
      <c r="I39" s="14">
        <v>4</v>
      </c>
      <c r="J39" s="14">
        <v>4</v>
      </c>
      <c r="K39" s="14">
        <v>4</v>
      </c>
      <c r="L39" s="14">
        <v>4</v>
      </c>
      <c r="M39" s="14">
        <v>3.5</v>
      </c>
      <c r="N39" s="14">
        <v>3</v>
      </c>
      <c r="O39" s="14">
        <v>4</v>
      </c>
      <c r="P39" s="7" t="s">
        <v>823</v>
      </c>
      <c r="Q39" s="14">
        <v>85</v>
      </c>
      <c r="R39" s="7" t="str">
        <f xml:space="preserve"> HYPERLINK("ReviewHtml/review_When_The_Wind_Blows.html", "https://2danicritic.github.io/ReviewHtml/review_When_The_Wind_Blows.html")</f>
        <v>https://2danicritic.github.io/ReviewHtml/review_When_The_Wind_Blows.html</v>
      </c>
      <c r="U39" s="7" t="s">
        <v>247</v>
      </c>
      <c r="V39" s="14">
        <v>2011</v>
      </c>
      <c r="W39" s="7" t="s">
        <v>82</v>
      </c>
      <c r="X39" s="7" t="s">
        <v>238</v>
      </c>
      <c r="Y39" s="7" t="s">
        <v>178</v>
      </c>
      <c r="Z39" s="7" t="s">
        <v>248</v>
      </c>
      <c r="AA39" s="14">
        <v>2.57</v>
      </c>
      <c r="AB39" s="14">
        <v>3</v>
      </c>
      <c r="AC39" s="14">
        <v>3</v>
      </c>
      <c r="AD39" s="14">
        <v>2</v>
      </c>
      <c r="AE39" s="14">
        <v>2</v>
      </c>
      <c r="AF39" s="14">
        <v>3</v>
      </c>
      <c r="AG39" s="14">
        <v>2</v>
      </c>
      <c r="AH39" s="14">
        <v>3</v>
      </c>
      <c r="AI39" s="7" t="s">
        <v>249</v>
      </c>
      <c r="AJ39" s="14">
        <v>60</v>
      </c>
      <c r="AK39" s="7" t="str">
        <f xml:space="preserve"> HYPERLINK("ReviewHtml/review_Coicent_&amp;_Five_Numbers.html", "https://2danicritic.github.io/ReviewHtml/review_Coicent_&amp;_Five_Numbers.html")</f>
        <v>https://2danicritic.github.io/ReviewHtml/review_Coicent_&amp;_Five_Numbers.html</v>
      </c>
      <c r="AN39" s="7" t="s">
        <v>398</v>
      </c>
      <c r="AO39" s="14">
        <v>2012</v>
      </c>
      <c r="AP39" s="7" t="s">
        <v>82</v>
      </c>
      <c r="AQ39" s="7" t="s">
        <v>399</v>
      </c>
      <c r="AR39" s="7" t="s">
        <v>106</v>
      </c>
      <c r="AS39" s="7" t="s">
        <v>400</v>
      </c>
      <c r="AT39" s="14">
        <v>3.43</v>
      </c>
      <c r="AU39" s="14">
        <v>2.5</v>
      </c>
      <c r="AV39" s="14">
        <v>3.5</v>
      </c>
      <c r="AW39" s="14">
        <v>3.5</v>
      </c>
      <c r="AX39" s="14">
        <v>3.5</v>
      </c>
      <c r="AY39" s="14">
        <v>2.5</v>
      </c>
      <c r="AZ39" s="14">
        <v>4.5</v>
      </c>
      <c r="BA39" s="14">
        <v>4</v>
      </c>
      <c r="BB39" s="7" t="s">
        <v>387</v>
      </c>
      <c r="BC39" s="14">
        <v>900</v>
      </c>
      <c r="BD39" s="7" t="str">
        <f xml:space="preserve"> HYPERLINK("ReviewHtml/review_Highschool_DxD.html", "https://2danicritic.github.io/ReviewHtml/review_Highschool_DxD.html")</f>
        <v>https://2danicritic.github.io/ReviewHtml/review_Highschool_DxD.html</v>
      </c>
    </row>
    <row r="40" spans="2:56" x14ac:dyDescent="0.35">
      <c r="B40" s="6" t="s">
        <v>639</v>
      </c>
      <c r="C40" s="13">
        <v>1983</v>
      </c>
      <c r="D40" s="6" t="s">
        <v>570</v>
      </c>
      <c r="E40" s="6" t="s">
        <v>640</v>
      </c>
      <c r="F40" s="15" t="s">
        <v>83</v>
      </c>
      <c r="G40" s="6" t="s">
        <v>641</v>
      </c>
      <c r="H40" s="13">
        <v>2.86</v>
      </c>
      <c r="I40" s="13">
        <v>3.5</v>
      </c>
      <c r="J40" s="13">
        <v>3.5</v>
      </c>
      <c r="K40" s="13">
        <v>2.5</v>
      </c>
      <c r="L40" s="13">
        <v>3.5</v>
      </c>
      <c r="M40" s="13">
        <v>2</v>
      </c>
      <c r="N40" s="13">
        <v>2.5</v>
      </c>
      <c r="O40" s="13">
        <v>2.5</v>
      </c>
      <c r="P40" s="6" t="s">
        <v>335</v>
      </c>
      <c r="Q40" s="13">
        <v>77</v>
      </c>
      <c r="R40" s="6" t="str">
        <f xml:space="preserve"> HYPERLINK("ReviewHtml/review_Rock_and_Rule.html", "https://2danicritic.github.io/ReviewHtml/review_Rock_and_Rule.html")</f>
        <v>https://2danicritic.github.io/ReviewHtml/review_Rock_and_Rule.html</v>
      </c>
      <c r="U40" s="6" t="s">
        <v>336</v>
      </c>
      <c r="V40" s="13">
        <v>2011</v>
      </c>
      <c r="W40" s="6" t="s">
        <v>82</v>
      </c>
      <c r="X40" s="6" t="s">
        <v>220</v>
      </c>
      <c r="Y40" s="6" t="s">
        <v>83</v>
      </c>
      <c r="Z40" s="6" t="s">
        <v>337</v>
      </c>
      <c r="AA40" s="13">
        <v>3.43</v>
      </c>
      <c r="AB40" s="13">
        <v>3</v>
      </c>
      <c r="AC40" s="13">
        <v>3.5</v>
      </c>
      <c r="AD40" s="13">
        <v>3.5</v>
      </c>
      <c r="AE40" s="13">
        <v>3.5</v>
      </c>
      <c r="AF40" s="13">
        <v>3.5</v>
      </c>
      <c r="AG40" s="13">
        <v>3</v>
      </c>
      <c r="AH40" s="13">
        <v>4</v>
      </c>
      <c r="AI40" s="6" t="s">
        <v>338</v>
      </c>
      <c r="AJ40" s="13">
        <v>92</v>
      </c>
      <c r="AK40" s="6" t="str">
        <f xml:space="preserve"> HYPERLINK("ReviewHtml/review_From_Up_On_Poppy_Hill.html", "https://2danicritic.github.io/ReviewHtml/review_From_Up_On_Poppy_Hill.html")</f>
        <v>https://2danicritic.github.io/ReviewHtml/review_From_Up_On_Poppy_Hill.html</v>
      </c>
      <c r="AN40" s="6" t="s">
        <v>420</v>
      </c>
      <c r="AO40" s="13">
        <v>2012</v>
      </c>
      <c r="AP40" s="6" t="s">
        <v>82</v>
      </c>
      <c r="AQ40" s="6" t="s">
        <v>421</v>
      </c>
      <c r="AR40" s="6" t="s">
        <v>106</v>
      </c>
      <c r="AS40" s="6" t="s">
        <v>422</v>
      </c>
      <c r="AT40" s="13">
        <v>3.71</v>
      </c>
      <c r="AU40" s="13">
        <v>3.5</v>
      </c>
      <c r="AV40" s="13">
        <v>3</v>
      </c>
      <c r="AW40" s="13">
        <v>5</v>
      </c>
      <c r="AX40" s="13">
        <v>3</v>
      </c>
      <c r="AY40" s="13">
        <v>3.5</v>
      </c>
      <c r="AZ40" s="13">
        <v>4</v>
      </c>
      <c r="BA40" s="13">
        <v>4</v>
      </c>
      <c r="BB40" s="6" t="s">
        <v>423</v>
      </c>
      <c r="BC40" s="13">
        <v>600</v>
      </c>
      <c r="BD40" s="6" t="str">
        <f xml:space="preserve"> HYPERLINK("ReviewHtml/review_Jormungand.html", "https://2danicritic.github.io/ReviewHtml/review_Jormungand.html")</f>
        <v>https://2danicritic.github.io/ReviewHtml/review_Jormungand.html</v>
      </c>
    </row>
    <row r="41" spans="2:56" x14ac:dyDescent="0.35">
      <c r="B41" s="6" t="s">
        <v>719</v>
      </c>
      <c r="C41" s="13">
        <v>1982</v>
      </c>
      <c r="D41" s="6" t="s">
        <v>416</v>
      </c>
      <c r="E41" s="6" t="s">
        <v>720</v>
      </c>
      <c r="F41" s="15" t="s">
        <v>83</v>
      </c>
      <c r="G41" s="6" t="s">
        <v>721</v>
      </c>
      <c r="H41" s="13">
        <v>3.21</v>
      </c>
      <c r="I41" s="13">
        <v>2.5</v>
      </c>
      <c r="J41" s="13">
        <v>3</v>
      </c>
      <c r="K41" s="13">
        <v>3</v>
      </c>
      <c r="L41" s="13">
        <v>3.5</v>
      </c>
      <c r="M41" s="13">
        <v>3</v>
      </c>
      <c r="N41" s="13">
        <v>3.5</v>
      </c>
      <c r="O41" s="13">
        <v>4</v>
      </c>
      <c r="P41" s="6" t="s">
        <v>501</v>
      </c>
      <c r="Q41" s="13">
        <v>95</v>
      </c>
      <c r="R41" s="6" t="str">
        <f xml:space="preserve"> HYPERLINK("ReviewHtml/review_The_Flight_of_Dragons.html", "https://2danicritic.github.io/ReviewHtml/review_The_Flight_of_Dragons.html")</f>
        <v>https://2danicritic.github.io/ReviewHtml/review_The_Flight_of_Dragons.html</v>
      </c>
      <c r="U41" s="7" t="s">
        <v>385</v>
      </c>
      <c r="V41" s="14">
        <v>2011</v>
      </c>
      <c r="W41" s="7" t="s">
        <v>82</v>
      </c>
      <c r="X41" s="7" t="s">
        <v>224</v>
      </c>
      <c r="Y41" s="7" t="s">
        <v>83</v>
      </c>
      <c r="Z41" s="7" t="s">
        <v>386</v>
      </c>
      <c r="AA41" s="14">
        <v>2.21</v>
      </c>
      <c r="AB41" s="14">
        <v>2.5</v>
      </c>
      <c r="AC41" s="14">
        <v>3.5</v>
      </c>
      <c r="AD41" s="14">
        <v>2.5</v>
      </c>
      <c r="AE41" s="14">
        <v>2.5</v>
      </c>
      <c r="AF41" s="14">
        <v>1.5</v>
      </c>
      <c r="AG41" s="14">
        <v>2</v>
      </c>
      <c r="AH41" s="14">
        <v>1</v>
      </c>
      <c r="AI41" s="7" t="s">
        <v>387</v>
      </c>
      <c r="AJ41" s="14">
        <v>97</v>
      </c>
      <c r="AK41" s="7" t="str">
        <f xml:space="preserve"> HYPERLINK("ReviewHtml/review_Heaven's_Lost_Property_the_Movie_-_The_Angeloid_of_Clockwork.html", "https://2danicritic.github.io/ReviewHtml/review_Heaven's_Lost_Property_the_Movie_-_The_Angeloid_of_Clockwork.html")</f>
        <v>https://2danicritic.github.io/ReviewHtml/review_Heaven's_Lost_Property_the_Movie_-_The_Angeloid_of_Clockwork.html</v>
      </c>
      <c r="AN41" s="7" t="s">
        <v>424</v>
      </c>
      <c r="AO41" s="14">
        <v>2012</v>
      </c>
      <c r="AP41" s="7" t="s">
        <v>82</v>
      </c>
      <c r="AQ41" s="7" t="s">
        <v>425</v>
      </c>
      <c r="AR41" s="7" t="s">
        <v>106</v>
      </c>
      <c r="AS41" s="7" t="s">
        <v>426</v>
      </c>
      <c r="AT41" s="14">
        <v>3.71</v>
      </c>
      <c r="AU41" s="14">
        <v>4</v>
      </c>
      <c r="AV41" s="14">
        <v>4.5</v>
      </c>
      <c r="AW41" s="14">
        <v>4</v>
      </c>
      <c r="AX41" s="14">
        <v>3</v>
      </c>
      <c r="AY41" s="14">
        <v>3</v>
      </c>
      <c r="AZ41" s="14">
        <v>3.5</v>
      </c>
      <c r="BA41" s="14">
        <v>4</v>
      </c>
      <c r="BB41" s="7" t="s">
        <v>427</v>
      </c>
      <c r="BC41" s="14">
        <v>325</v>
      </c>
      <c r="BD41" s="7" t="str">
        <f xml:space="preserve"> HYPERLINK("ReviewHtml/review_K.html", "https://2danicritic.github.io/ReviewHtml/review_K.html")</f>
        <v>https://2danicritic.github.io/ReviewHtml/review_K.html</v>
      </c>
    </row>
    <row r="42" spans="2:56" x14ac:dyDescent="0.35">
      <c r="B42" s="6" t="s">
        <v>733</v>
      </c>
      <c r="C42" s="13">
        <v>1982</v>
      </c>
      <c r="D42" s="6" t="s">
        <v>416</v>
      </c>
      <c r="E42" s="6" t="s">
        <v>734</v>
      </c>
      <c r="F42" s="15" t="s">
        <v>83</v>
      </c>
      <c r="G42" s="6" t="s">
        <v>735</v>
      </c>
      <c r="H42" s="13">
        <v>3.64</v>
      </c>
      <c r="I42" s="13">
        <v>3</v>
      </c>
      <c r="J42" s="13">
        <v>4</v>
      </c>
      <c r="K42" s="13">
        <v>3.5</v>
      </c>
      <c r="L42" s="13">
        <v>3.5</v>
      </c>
      <c r="M42" s="13">
        <v>3.5</v>
      </c>
      <c r="N42" s="13">
        <v>3</v>
      </c>
      <c r="O42" s="13">
        <v>5</v>
      </c>
      <c r="P42" s="6" t="s">
        <v>161</v>
      </c>
      <c r="Q42" s="13">
        <v>84</v>
      </c>
      <c r="R42" s="6" t="str">
        <f xml:space="preserve"> HYPERLINK("ReviewHtml/review_The_Last_Unicorn.html", "https://2danicritic.github.io/ReviewHtml/review_The_Last_Unicorn.html")</f>
        <v>https://2danicritic.github.io/ReviewHtml/review_The_Last_Unicorn.html</v>
      </c>
      <c r="U42" s="6" t="s">
        <v>736</v>
      </c>
      <c r="V42" s="13">
        <v>2011</v>
      </c>
      <c r="W42" s="6" t="s">
        <v>82</v>
      </c>
      <c r="X42" s="6" t="s">
        <v>737</v>
      </c>
      <c r="Y42" s="6" t="s">
        <v>83</v>
      </c>
      <c r="Z42" s="6" t="s">
        <v>738</v>
      </c>
      <c r="AA42" s="13">
        <v>2.21</v>
      </c>
      <c r="AB42" s="13">
        <v>3.5</v>
      </c>
      <c r="AC42" s="13">
        <v>2</v>
      </c>
      <c r="AD42" s="13">
        <v>2</v>
      </c>
      <c r="AE42" s="13">
        <v>2</v>
      </c>
      <c r="AF42" s="13">
        <v>2</v>
      </c>
      <c r="AG42" s="13">
        <v>2</v>
      </c>
      <c r="AH42" s="13">
        <v>2</v>
      </c>
      <c r="AI42" s="6" t="s">
        <v>538</v>
      </c>
      <c r="AJ42" s="13">
        <v>98</v>
      </c>
      <c r="AK42" s="6" t="str">
        <f xml:space="preserve"> HYPERLINK("ReviewHtml/review_The_Legend_of_the_Millennium_Dragon.html", "https://2danicritic.github.io/ReviewHtml/review_The_Legend_of_the_Millennium_Dragon.html")</f>
        <v>https://2danicritic.github.io/ReviewHtml/review_The_Legend_of_the_Millennium_Dragon.html</v>
      </c>
      <c r="AN42" s="7" t="s">
        <v>448</v>
      </c>
      <c r="AO42" s="14">
        <v>2012</v>
      </c>
      <c r="AP42" s="7" t="s">
        <v>82</v>
      </c>
      <c r="AQ42" s="7" t="s">
        <v>299</v>
      </c>
      <c r="AR42" s="7" t="s">
        <v>106</v>
      </c>
      <c r="AS42" s="7" t="s">
        <v>449</v>
      </c>
      <c r="AT42" s="14">
        <v>3.29</v>
      </c>
      <c r="AU42" s="14">
        <v>2.5</v>
      </c>
      <c r="AV42" s="14">
        <v>3</v>
      </c>
      <c r="AW42" s="14">
        <v>3</v>
      </c>
      <c r="AX42" s="14">
        <v>3</v>
      </c>
      <c r="AY42" s="14">
        <v>4</v>
      </c>
      <c r="AZ42" s="14">
        <v>3.5</v>
      </c>
      <c r="BA42" s="14">
        <v>4</v>
      </c>
      <c r="BB42" s="7" t="s">
        <v>450</v>
      </c>
      <c r="BC42" s="14">
        <v>425</v>
      </c>
      <c r="BD42" s="7" t="str">
        <f xml:space="preserve"> HYPERLINK("ReviewHtml/review_Kokoro_Connect.html", "https://2danicritic.github.io/ReviewHtml/review_Kokoro_Connect.html")</f>
        <v>https://2danicritic.github.io/ReviewHtml/review_Kokoro_Connect.html</v>
      </c>
    </row>
    <row r="43" spans="2:56" x14ac:dyDescent="0.35">
      <c r="B43" s="6" t="s">
        <v>767</v>
      </c>
      <c r="C43" s="13">
        <v>1982</v>
      </c>
      <c r="D43" s="6" t="s">
        <v>416</v>
      </c>
      <c r="E43" s="6" t="s">
        <v>643</v>
      </c>
      <c r="F43" s="15" t="s">
        <v>83</v>
      </c>
      <c r="G43" s="6" t="s">
        <v>644</v>
      </c>
      <c r="H43" s="13">
        <v>4.3600000000000003</v>
      </c>
      <c r="I43" s="13">
        <v>4.5</v>
      </c>
      <c r="J43" s="13">
        <v>4</v>
      </c>
      <c r="K43" s="13">
        <v>4.5</v>
      </c>
      <c r="L43" s="13">
        <v>4.5</v>
      </c>
      <c r="M43" s="13">
        <v>4.5</v>
      </c>
      <c r="N43" s="13">
        <v>4.5</v>
      </c>
      <c r="O43" s="13">
        <v>4</v>
      </c>
      <c r="P43" s="6" t="s">
        <v>768</v>
      </c>
      <c r="Q43" s="13">
        <v>82</v>
      </c>
      <c r="R43" s="6" t="str">
        <f xml:space="preserve"> HYPERLINK("ReviewHtml/review_The_Secret_of_Nimh.html", "https://2danicritic.github.io/ReviewHtml/review_The_Secret_of_Nimh.html")</f>
        <v>https://2danicritic.github.io/ReviewHtml/review_The_Secret_of_Nimh.html</v>
      </c>
      <c r="U43" s="6" t="s">
        <v>234</v>
      </c>
      <c r="V43" s="13">
        <v>2011</v>
      </c>
      <c r="W43" s="6" t="s">
        <v>82</v>
      </c>
      <c r="X43" s="6" t="s">
        <v>235</v>
      </c>
      <c r="Y43" s="6" t="s">
        <v>83</v>
      </c>
      <c r="Z43" s="6" t="s">
        <v>84</v>
      </c>
      <c r="AA43" s="13">
        <v>3.57</v>
      </c>
      <c r="AB43" s="13">
        <v>3.5</v>
      </c>
      <c r="AC43" s="13">
        <v>4</v>
      </c>
      <c r="AD43" s="13">
        <v>3.5</v>
      </c>
      <c r="AE43" s="13">
        <v>3</v>
      </c>
      <c r="AF43" s="13">
        <v>3.5</v>
      </c>
      <c r="AG43" s="13">
        <v>3.5</v>
      </c>
      <c r="AH43" s="13">
        <v>4</v>
      </c>
      <c r="AI43" s="6" t="s">
        <v>236</v>
      </c>
      <c r="AJ43" s="13">
        <v>116</v>
      </c>
      <c r="AK43" s="6" t="str">
        <f xml:space="preserve"> HYPERLINK("ReviewHtml/review_The_Place_Promised_in_Our_Early_Days.html", "https://2danicritic.github.io/ReviewHtml/review_The_Place_Promised_in_Our_Early_Days.html")</f>
        <v>https://2danicritic.github.io/ReviewHtml/review_The_Place_Promised_in_Our_Early_Days.html</v>
      </c>
      <c r="AN43" s="7" t="s">
        <v>461</v>
      </c>
      <c r="AO43" s="14">
        <v>2012</v>
      </c>
      <c r="AP43" s="7" t="s">
        <v>82</v>
      </c>
      <c r="AQ43" s="7" t="s">
        <v>97</v>
      </c>
      <c r="AR43" s="7" t="s">
        <v>106</v>
      </c>
      <c r="AS43" s="7" t="s">
        <v>462</v>
      </c>
      <c r="AT43" s="14">
        <v>2.71</v>
      </c>
      <c r="AU43" s="14">
        <v>4</v>
      </c>
      <c r="AV43" s="14">
        <v>3</v>
      </c>
      <c r="AW43" s="14">
        <v>3</v>
      </c>
      <c r="AX43" s="14">
        <v>2.5</v>
      </c>
      <c r="AY43" s="14">
        <v>2.5</v>
      </c>
      <c r="AZ43" s="14">
        <v>2</v>
      </c>
      <c r="BA43" s="14">
        <v>2</v>
      </c>
      <c r="BB43" s="7" t="s">
        <v>463</v>
      </c>
      <c r="BC43" s="14">
        <v>325</v>
      </c>
      <c r="BD43" s="7" t="str">
        <f xml:space="preserve"> HYPERLINK("ReviewHtml/review_Love,_Chunibyo_&amp;_Other_Delusions!.html", "https://2danicritic.github.io/ReviewHtml/review_Love,_Chunibyo_&amp;_Other_Delusions!.html")</f>
        <v>https://2danicritic.github.io/ReviewHtml/review_Love,_Chunibyo_&amp;_Other_Delusions!.html</v>
      </c>
    </row>
    <row r="44" spans="2:56" x14ac:dyDescent="0.35">
      <c r="B44" s="7" t="s">
        <v>830</v>
      </c>
      <c r="C44" s="14">
        <v>1977</v>
      </c>
      <c r="D44" s="7" t="s">
        <v>416</v>
      </c>
      <c r="E44" s="7" t="s">
        <v>831</v>
      </c>
      <c r="F44" s="16" t="s">
        <v>83</v>
      </c>
      <c r="G44" s="7" t="s">
        <v>832</v>
      </c>
      <c r="H44" s="14">
        <v>1.79</v>
      </c>
      <c r="I44" s="14">
        <v>1.5</v>
      </c>
      <c r="J44" s="14">
        <v>2.5</v>
      </c>
      <c r="K44" s="14">
        <v>2.5</v>
      </c>
      <c r="L44" s="14">
        <v>2.5</v>
      </c>
      <c r="M44" s="14">
        <v>1</v>
      </c>
      <c r="N44" s="14">
        <v>1.5</v>
      </c>
      <c r="O44" s="14">
        <v>1</v>
      </c>
      <c r="P44" s="7" t="s">
        <v>712</v>
      </c>
      <c r="Q44" s="14">
        <v>80</v>
      </c>
      <c r="R44" s="7" t="str">
        <f xml:space="preserve"> HYPERLINK("ReviewHtml/review_Wizards.html", "https://2danicritic.github.io/ReviewHtml/review_Wizards.html")</f>
        <v>https://2danicritic.github.io/ReviewHtml/review_Wizards.html</v>
      </c>
      <c r="U44" s="7" t="s">
        <v>756</v>
      </c>
      <c r="V44" s="14">
        <v>2011</v>
      </c>
      <c r="W44" s="7" t="s">
        <v>82</v>
      </c>
      <c r="X44" s="7" t="s">
        <v>184</v>
      </c>
      <c r="Y44" s="7" t="s">
        <v>83</v>
      </c>
      <c r="Z44" s="7" t="s">
        <v>757</v>
      </c>
      <c r="AA44" s="14">
        <v>3.07</v>
      </c>
      <c r="AB44" s="14">
        <v>3</v>
      </c>
      <c r="AC44" s="14">
        <v>3.5</v>
      </c>
      <c r="AD44" s="14">
        <v>3</v>
      </c>
      <c r="AE44" s="14">
        <v>3</v>
      </c>
      <c r="AF44" s="14">
        <v>3</v>
      </c>
      <c r="AG44" s="14">
        <v>3</v>
      </c>
      <c r="AH44" s="14">
        <v>3</v>
      </c>
      <c r="AI44" s="7" t="s">
        <v>758</v>
      </c>
      <c r="AJ44" s="14">
        <v>100</v>
      </c>
      <c r="AK44" s="7" t="str">
        <f xml:space="preserve"> HYPERLINK("ReviewHtml/review_The_Princess_and_the_Pilot.html", "https://2danicritic.github.io/ReviewHtml/review_The_Princess_and_the_Pilot.html")</f>
        <v>https://2danicritic.github.io/ReviewHtml/review_The_Princess_and_the_Pilot.html</v>
      </c>
      <c r="AN44" s="7" t="s">
        <v>486</v>
      </c>
      <c r="AO44" s="14">
        <v>2012</v>
      </c>
      <c r="AP44" s="7" t="s">
        <v>82</v>
      </c>
      <c r="AQ44" s="7" t="s">
        <v>473</v>
      </c>
      <c r="AR44" s="7" t="s">
        <v>106</v>
      </c>
      <c r="AS44" s="7" t="s">
        <v>487</v>
      </c>
      <c r="AT44" s="14">
        <v>3.93</v>
      </c>
      <c r="AU44" s="14">
        <v>3</v>
      </c>
      <c r="AV44" s="14">
        <v>5</v>
      </c>
      <c r="AW44" s="14">
        <v>4.5</v>
      </c>
      <c r="AX44" s="14">
        <v>3</v>
      </c>
      <c r="AY44" s="14">
        <v>3.5</v>
      </c>
      <c r="AZ44" s="14">
        <v>3.5</v>
      </c>
      <c r="BA44" s="14">
        <v>5</v>
      </c>
      <c r="BB44" s="7" t="s">
        <v>488</v>
      </c>
      <c r="BC44" s="14">
        <v>325</v>
      </c>
      <c r="BD44" s="7" t="str">
        <f xml:space="preserve"> HYPERLINK("ReviewHtml/review_Lupin_the_Third_-_The_Woman_Called_Fujiko_Mine.html", "https://2danicritic.github.io/ReviewHtml/review_Lupin_the_Third_-_The_Woman_Called_Fujiko_Mine.html")</f>
        <v>https://2danicritic.github.io/ReviewHtml/review_Lupin_the_Third_-_The_Woman_Called_Fujiko_Mine.html</v>
      </c>
    </row>
    <row r="45" spans="2:56" x14ac:dyDescent="0.35">
      <c r="B45" s="9" t="s">
        <v>841</v>
      </c>
      <c r="C45" s="20">
        <v>1968</v>
      </c>
      <c r="D45" s="9" t="s">
        <v>92</v>
      </c>
      <c r="E45" s="9" t="s">
        <v>842</v>
      </c>
      <c r="F45" s="23" t="s">
        <v>83</v>
      </c>
      <c r="G45" s="9" t="s">
        <v>843</v>
      </c>
      <c r="H45" s="20">
        <v>3.79</v>
      </c>
      <c r="I45" s="20">
        <v>2</v>
      </c>
      <c r="J45" s="20">
        <v>4</v>
      </c>
      <c r="K45" s="20">
        <v>4</v>
      </c>
      <c r="L45" s="20">
        <v>4</v>
      </c>
      <c r="M45" s="20">
        <v>3.5</v>
      </c>
      <c r="N45" s="20">
        <v>4</v>
      </c>
      <c r="O45" s="20">
        <v>5</v>
      </c>
      <c r="P45" s="9" t="s">
        <v>844</v>
      </c>
      <c r="Q45" s="20">
        <v>87</v>
      </c>
      <c r="R45" s="9" t="str">
        <f xml:space="preserve"> HYPERLINK("ReviewHtml/review_Yellow_Submarine.html", "https://2danicritic.github.io/ReviewHtml/review_Yellow_Submarine.html")</f>
        <v>https://2danicritic.github.io/ReviewHtml/review_Yellow_Submarine.html</v>
      </c>
      <c r="U45" s="6" t="s">
        <v>797</v>
      </c>
      <c r="V45" s="13">
        <v>2011</v>
      </c>
      <c r="W45" s="6" t="s">
        <v>82</v>
      </c>
      <c r="X45" s="6" t="s">
        <v>203</v>
      </c>
      <c r="Y45" s="6" t="s">
        <v>83</v>
      </c>
      <c r="Z45" s="6" t="s">
        <v>289</v>
      </c>
      <c r="AA45" s="13">
        <v>1.5</v>
      </c>
      <c r="AB45" s="13">
        <v>1.5</v>
      </c>
      <c r="AC45" s="13">
        <v>2</v>
      </c>
      <c r="AD45" s="13">
        <v>1.5</v>
      </c>
      <c r="AE45" s="13">
        <v>1.5</v>
      </c>
      <c r="AF45" s="13">
        <v>1.5</v>
      </c>
      <c r="AG45" s="13">
        <v>1.5</v>
      </c>
      <c r="AH45" s="13">
        <v>1</v>
      </c>
      <c r="AI45" s="6" t="s">
        <v>798</v>
      </c>
      <c r="AJ45" s="13">
        <v>300</v>
      </c>
      <c r="AK45" s="6" t="str">
        <f xml:space="preserve"> HYPERLINK("ReviewHtml/review_Towanoquon.html", "https://2danicritic.github.io/ReviewHtml/review_Towanoquon.html")</f>
        <v>https://2danicritic.github.io/ReviewHtml/review_Towanoquon.html</v>
      </c>
      <c r="AN45" s="6" t="s">
        <v>559</v>
      </c>
      <c r="AO45" s="13">
        <v>2012</v>
      </c>
      <c r="AP45" s="6" t="s">
        <v>82</v>
      </c>
      <c r="AQ45" s="6" t="s">
        <v>142</v>
      </c>
      <c r="AR45" s="6" t="s">
        <v>106</v>
      </c>
      <c r="AS45" s="6" t="s">
        <v>560</v>
      </c>
      <c r="AT45" s="13">
        <v>4.1399999999999997</v>
      </c>
      <c r="AU45" s="13">
        <v>4</v>
      </c>
      <c r="AV45" s="13">
        <v>4</v>
      </c>
      <c r="AW45" s="13">
        <v>4</v>
      </c>
      <c r="AX45" s="13">
        <v>4</v>
      </c>
      <c r="AY45" s="13">
        <v>4</v>
      </c>
      <c r="AZ45" s="13">
        <v>4</v>
      </c>
      <c r="BA45" s="13">
        <v>5</v>
      </c>
      <c r="BB45" s="6" t="s">
        <v>144</v>
      </c>
      <c r="BC45" s="13">
        <v>275</v>
      </c>
      <c r="BD45" s="6" t="str">
        <f xml:space="preserve"> HYPERLINK("ReviewHtml/review_Nisemonogatari.html", "https://2danicritic.github.io/ReviewHtml/review_Nisemonogatari.html")</f>
        <v>https://2danicritic.github.io/ReviewHtml/review_Nisemonogatari.html</v>
      </c>
    </row>
    <row r="46" spans="2:56" x14ac:dyDescent="0.35">
      <c r="U46" s="7" t="s">
        <v>780</v>
      </c>
      <c r="V46" s="14">
        <v>2011</v>
      </c>
      <c r="W46" s="7" t="s">
        <v>82</v>
      </c>
      <c r="X46" s="7" t="s">
        <v>235</v>
      </c>
      <c r="Y46" s="7" t="s">
        <v>178</v>
      </c>
      <c r="Z46" s="7" t="s">
        <v>781</v>
      </c>
      <c r="AA46" s="14">
        <v>1.86</v>
      </c>
      <c r="AB46" s="14">
        <v>1</v>
      </c>
      <c r="AC46" s="14">
        <v>2.5</v>
      </c>
      <c r="AD46" s="14">
        <v>1</v>
      </c>
      <c r="AE46" s="14">
        <v>2</v>
      </c>
      <c r="AF46" s="14">
        <v>2.5</v>
      </c>
      <c r="AG46" s="14">
        <v>2</v>
      </c>
      <c r="AH46" s="14">
        <v>2</v>
      </c>
      <c r="AI46" s="7" t="s">
        <v>782</v>
      </c>
      <c r="AJ46" s="14">
        <v>28</v>
      </c>
      <c r="AK46" s="7" t="str">
        <f xml:space="preserve"> HYPERLINK("ReviewHtml/review_Voices_of_a_Distant_Star.html", "https://2danicritic.github.io/ReviewHtml/review_Voices_of_a_Distant_Star.html")</f>
        <v>https://2danicritic.github.io/ReviewHtml/review_Voices_of_a_Distant_Star.html</v>
      </c>
      <c r="AN46" s="7" t="s">
        <v>749</v>
      </c>
      <c r="AO46" s="14">
        <v>2012</v>
      </c>
      <c r="AP46" s="7" t="s">
        <v>82</v>
      </c>
      <c r="AQ46" s="7" t="s">
        <v>134</v>
      </c>
      <c r="AR46" s="7" t="s">
        <v>106</v>
      </c>
      <c r="AS46" s="7" t="s">
        <v>562</v>
      </c>
      <c r="AT46" s="14">
        <v>4</v>
      </c>
      <c r="AU46" s="14">
        <v>3</v>
      </c>
      <c r="AV46" s="14">
        <v>4</v>
      </c>
      <c r="AW46" s="14">
        <v>4</v>
      </c>
      <c r="AX46" s="14">
        <v>5</v>
      </c>
      <c r="AY46" s="14">
        <v>4</v>
      </c>
      <c r="AZ46" s="14">
        <v>4</v>
      </c>
      <c r="BA46" s="14">
        <v>4</v>
      </c>
      <c r="BB46" s="7" t="s">
        <v>436</v>
      </c>
      <c r="BC46" s="14">
        <v>600</v>
      </c>
      <c r="BD46" s="7" t="str">
        <f xml:space="preserve"> HYPERLINK("ReviewHtml/review_The_Pet_Girl_of_Sakurasou.html", "https://2danicritic.github.io/ReviewHtml/review_The_Pet_Girl_of_Sakurasou.html")</f>
        <v>https://2danicritic.github.io/ReviewHtml/review_The_Pet_Girl_of_Sakurasou.html</v>
      </c>
    </row>
    <row r="47" spans="2:56" x14ac:dyDescent="0.35">
      <c r="U47" s="6" t="s">
        <v>187</v>
      </c>
      <c r="V47" s="13">
        <v>2010</v>
      </c>
      <c r="W47" s="6" t="s">
        <v>82</v>
      </c>
      <c r="X47" s="6" t="s">
        <v>184</v>
      </c>
      <c r="Y47" s="6" t="s">
        <v>178</v>
      </c>
      <c r="Z47" s="6" t="s">
        <v>185</v>
      </c>
      <c r="AA47" s="13">
        <v>3.57</v>
      </c>
      <c r="AB47" s="13">
        <v>3</v>
      </c>
      <c r="AC47" s="13">
        <v>3</v>
      </c>
      <c r="AD47" s="13">
        <v>4.5</v>
      </c>
      <c r="AE47" s="13">
        <v>4.5</v>
      </c>
      <c r="AF47" s="13">
        <v>2.5</v>
      </c>
      <c r="AG47" s="13">
        <v>3.5</v>
      </c>
      <c r="AH47" s="13">
        <v>4</v>
      </c>
      <c r="AI47" s="6" t="s">
        <v>186</v>
      </c>
      <c r="AJ47" s="13">
        <v>175</v>
      </c>
      <c r="AK47" s="6" t="str">
        <f xml:space="preserve"> HYPERLINK("ReviewHtml/review_Black_Lagoon_-_Roberta's_Blood_Trail.html", "https://2danicritic.github.io/ReviewHtml/review_Black_Lagoon_-_Roberta's_Blood_Trail.html")</f>
        <v>https://2danicritic.github.io/ReviewHtml/review_Black_Lagoon_-_Roberta's_Blood_Trail.html</v>
      </c>
      <c r="AN47" s="7" t="s">
        <v>258</v>
      </c>
      <c r="AO47" s="14">
        <v>2011</v>
      </c>
      <c r="AP47" s="7" t="s">
        <v>82</v>
      </c>
      <c r="AQ47" s="7" t="s">
        <v>259</v>
      </c>
      <c r="AR47" s="7" t="s">
        <v>106</v>
      </c>
      <c r="AS47" s="7" t="s">
        <v>260</v>
      </c>
      <c r="AT47" s="14">
        <v>3.14</v>
      </c>
      <c r="AU47" s="14">
        <v>2.5</v>
      </c>
      <c r="AV47" s="14">
        <v>3.5</v>
      </c>
      <c r="AW47" s="14">
        <v>3.5</v>
      </c>
      <c r="AX47" s="14">
        <v>2.5</v>
      </c>
      <c r="AY47" s="14">
        <v>3</v>
      </c>
      <c r="AZ47" s="14">
        <v>3</v>
      </c>
      <c r="BA47" s="14">
        <v>4</v>
      </c>
      <c r="BB47" s="7" t="s">
        <v>261</v>
      </c>
      <c r="BC47" s="14">
        <v>325</v>
      </c>
      <c r="BD47" s="7" t="str">
        <f xml:space="preserve"> HYPERLINK("ReviewHtml/review_Croisee_in_a_Foreign_Labyrinth.html", "https://2danicritic.github.io/ReviewHtml/review_Croisee_in_a_Foreign_Labyrinth.html")</f>
        <v>https://2danicritic.github.io/ReviewHtml/review_Croisee_in_a_Foreign_Labyrinth.html</v>
      </c>
    </row>
    <row r="48" spans="2:56" x14ac:dyDescent="0.35">
      <c r="U48" s="6" t="s">
        <v>250</v>
      </c>
      <c r="V48" s="13">
        <v>2010</v>
      </c>
      <c r="W48" s="6" t="s">
        <v>82</v>
      </c>
      <c r="X48" s="6" t="s">
        <v>251</v>
      </c>
      <c r="Y48" s="6" t="s">
        <v>83</v>
      </c>
      <c r="Z48" s="6" t="s">
        <v>252</v>
      </c>
      <c r="AA48" s="13">
        <v>3.5</v>
      </c>
      <c r="AB48" s="13">
        <v>3.5</v>
      </c>
      <c r="AC48" s="13">
        <v>4</v>
      </c>
      <c r="AD48" s="13">
        <v>3.5</v>
      </c>
      <c r="AE48" s="13">
        <v>2.5</v>
      </c>
      <c r="AF48" s="13">
        <v>4.5</v>
      </c>
      <c r="AG48" s="13">
        <v>2.5</v>
      </c>
      <c r="AH48" s="13">
        <v>4</v>
      </c>
      <c r="AI48" s="6" t="s">
        <v>253</v>
      </c>
      <c r="AJ48" s="13">
        <v>127</v>
      </c>
      <c r="AK48" s="6" t="str">
        <f xml:space="preserve"> HYPERLINK("ReviewHtml/review_Colorful_-_The_Motion_Picture.html", "https://2danicritic.github.io/ReviewHtml/review_Colorful_-_The_Motion_Picture.html")</f>
        <v>https://2danicritic.github.io/ReviewHtml/review_Colorful_-_The_Motion_Picture.html</v>
      </c>
      <c r="AN48" s="6" t="s">
        <v>273</v>
      </c>
      <c r="AO48" s="13">
        <v>2011</v>
      </c>
      <c r="AP48" s="6" t="s">
        <v>82</v>
      </c>
      <c r="AQ48" s="6" t="s">
        <v>274</v>
      </c>
      <c r="AR48" s="6" t="s">
        <v>106</v>
      </c>
      <c r="AS48" s="6" t="s">
        <v>275</v>
      </c>
      <c r="AT48" s="13">
        <v>3.86</v>
      </c>
      <c r="AU48" s="13">
        <v>3.5</v>
      </c>
      <c r="AV48" s="13">
        <v>3.5</v>
      </c>
      <c r="AW48" s="13">
        <v>4</v>
      </c>
      <c r="AX48" s="13">
        <v>4</v>
      </c>
      <c r="AY48" s="13">
        <v>3</v>
      </c>
      <c r="AZ48" s="13">
        <v>4</v>
      </c>
      <c r="BA48" s="13">
        <v>5</v>
      </c>
      <c r="BB48" s="6" t="s">
        <v>276</v>
      </c>
      <c r="BC48" s="13">
        <v>300</v>
      </c>
      <c r="BD48" s="6" t="str">
        <f xml:space="preserve"> HYPERLINK("ReviewHtml/review_Deadman_Wonderland.html", "https://2danicritic.github.io/ReviewHtml/review_Deadman_Wonderland.html")</f>
        <v>https://2danicritic.github.io/ReviewHtml/review_Deadman_Wonderland.html</v>
      </c>
    </row>
    <row r="49" spans="21:56" x14ac:dyDescent="0.35">
      <c r="U49" s="7" t="s">
        <v>269</v>
      </c>
      <c r="V49" s="14">
        <v>2010</v>
      </c>
      <c r="W49" s="7" t="s">
        <v>82</v>
      </c>
      <c r="X49" s="7" t="s">
        <v>270</v>
      </c>
      <c r="Y49" s="7" t="s">
        <v>83</v>
      </c>
      <c r="Z49" s="7" t="s">
        <v>271</v>
      </c>
      <c r="AA49" s="14">
        <v>2.4300000000000002</v>
      </c>
      <c r="AB49" s="14">
        <v>2</v>
      </c>
      <c r="AC49" s="14">
        <v>3.5</v>
      </c>
      <c r="AD49" s="14">
        <v>3</v>
      </c>
      <c r="AE49" s="14">
        <v>2.5</v>
      </c>
      <c r="AF49" s="14">
        <v>2</v>
      </c>
      <c r="AG49" s="14">
        <v>2</v>
      </c>
      <c r="AH49" s="14">
        <v>2</v>
      </c>
      <c r="AI49" s="7" t="s">
        <v>272</v>
      </c>
      <c r="AJ49" s="14">
        <v>88</v>
      </c>
      <c r="AK49" s="7" t="str">
        <f xml:space="preserve"> HYPERLINK("ReviewHtml/review_Dante's_Inferno_-_An_Animated_Epic.html", "https://2danicritic.github.io/ReviewHtml/review_Dante's_Inferno_-_An_Animated_Epic.html")</f>
        <v>https://2danicritic.github.io/ReviewHtml/review_Dante's_Inferno_-_An_Animated_Epic.html</v>
      </c>
      <c r="AN49" s="6" t="s">
        <v>321</v>
      </c>
      <c r="AO49" s="13">
        <v>2011</v>
      </c>
      <c r="AP49" s="6" t="s">
        <v>82</v>
      </c>
      <c r="AQ49" s="6" t="s">
        <v>322</v>
      </c>
      <c r="AR49" s="6" t="s">
        <v>106</v>
      </c>
      <c r="AS49" s="6" t="s">
        <v>323</v>
      </c>
      <c r="AT49" s="13">
        <v>4.93</v>
      </c>
      <c r="AU49" s="13">
        <v>5</v>
      </c>
      <c r="AV49" s="13">
        <v>5</v>
      </c>
      <c r="AW49" s="13">
        <v>5</v>
      </c>
      <c r="AX49" s="13">
        <v>4.5</v>
      </c>
      <c r="AY49" s="13">
        <v>5</v>
      </c>
      <c r="AZ49" s="13">
        <v>5</v>
      </c>
      <c r="BA49" s="13">
        <v>5</v>
      </c>
      <c r="BB49" s="6" t="s">
        <v>324</v>
      </c>
      <c r="BC49" s="13">
        <v>620</v>
      </c>
      <c r="BD49" s="6" t="str">
        <f xml:space="preserve"> HYPERLINK("ReviewHtml/review_Fate_-_Zero.html", "https://2danicritic.github.io/ReviewHtml/review_Fate_-_Zero.html")</f>
        <v>https://2danicritic.github.io/ReviewHtml/review_Fate_-_Zero.html</v>
      </c>
    </row>
    <row r="50" spans="21:56" x14ac:dyDescent="0.35">
      <c r="U50" s="7" t="s">
        <v>458</v>
      </c>
      <c r="V50" s="14">
        <v>2010</v>
      </c>
      <c r="W50" s="7" t="s">
        <v>82</v>
      </c>
      <c r="X50" s="7" t="s">
        <v>459</v>
      </c>
      <c r="Y50" s="7" t="s">
        <v>83</v>
      </c>
      <c r="Z50" s="7" t="s">
        <v>460</v>
      </c>
      <c r="AA50" s="14">
        <v>2.4300000000000002</v>
      </c>
      <c r="AB50" s="14">
        <v>2.5</v>
      </c>
      <c r="AC50" s="14">
        <v>3</v>
      </c>
      <c r="AD50" s="14">
        <v>2.5</v>
      </c>
      <c r="AE50" s="14">
        <v>2</v>
      </c>
      <c r="AF50" s="14">
        <v>2</v>
      </c>
      <c r="AG50" s="14">
        <v>3</v>
      </c>
      <c r="AH50" s="14">
        <v>2</v>
      </c>
      <c r="AI50" s="7" t="s">
        <v>347</v>
      </c>
      <c r="AJ50" s="14">
        <v>99</v>
      </c>
      <c r="AK50" s="7" t="str">
        <f xml:space="preserve"> HYPERLINK("ReviewHtml/review_Loups=Garous.html", "https://2danicritic.github.io/ReviewHtml/review_Loups=Garous.html")</f>
        <v>https://2danicritic.github.io/ReviewHtml/review_Loups=Garous.html</v>
      </c>
      <c r="AN50" s="7" t="s">
        <v>370</v>
      </c>
      <c r="AO50" s="14">
        <v>2011</v>
      </c>
      <c r="AP50" s="7" t="s">
        <v>82</v>
      </c>
      <c r="AQ50" s="7" t="s">
        <v>142</v>
      </c>
      <c r="AR50" s="7" t="s">
        <v>106</v>
      </c>
      <c r="AS50" s="7" t="s">
        <v>371</v>
      </c>
      <c r="AT50" s="14">
        <v>3.07</v>
      </c>
      <c r="AU50" s="14">
        <v>3.5</v>
      </c>
      <c r="AV50" s="14">
        <v>3.5</v>
      </c>
      <c r="AW50" s="14">
        <v>3</v>
      </c>
      <c r="AX50" s="14">
        <v>3</v>
      </c>
      <c r="AY50" s="14">
        <v>3</v>
      </c>
      <c r="AZ50" s="14">
        <v>3.5</v>
      </c>
      <c r="BA50" s="14">
        <v>2</v>
      </c>
      <c r="BB50" s="7" t="s">
        <v>372</v>
      </c>
      <c r="BC50" s="14">
        <v>300</v>
      </c>
      <c r="BD50" s="7" t="str">
        <f xml:space="preserve"> HYPERLINK("ReviewHtml/review_Ground_Control_to_Psychoelectric_Girl.html", "https://2danicritic.github.io/ReviewHtml/review_Ground_Control_to_Psychoelectric_Girl.html")</f>
        <v>https://2danicritic.github.io/ReviewHtml/review_Ground_Control_to_Psychoelectric_Girl.html</v>
      </c>
    </row>
    <row r="51" spans="21:56" x14ac:dyDescent="0.35">
      <c r="U51" s="7" t="s">
        <v>705</v>
      </c>
      <c r="V51" s="14">
        <v>2010</v>
      </c>
      <c r="W51" s="7" t="s">
        <v>82</v>
      </c>
      <c r="X51" s="7" t="s">
        <v>97</v>
      </c>
      <c r="Y51" s="7" t="s">
        <v>83</v>
      </c>
      <c r="Z51" s="7" t="s">
        <v>706</v>
      </c>
      <c r="AA51" s="14">
        <v>3.71</v>
      </c>
      <c r="AB51" s="14">
        <v>4</v>
      </c>
      <c r="AC51" s="14">
        <v>4</v>
      </c>
      <c r="AD51" s="14">
        <v>4</v>
      </c>
      <c r="AE51" s="14">
        <v>3.5</v>
      </c>
      <c r="AF51" s="14">
        <v>3.5</v>
      </c>
      <c r="AG51" s="14">
        <v>3</v>
      </c>
      <c r="AH51" s="14">
        <v>4</v>
      </c>
      <c r="AI51" s="7" t="s">
        <v>707</v>
      </c>
      <c r="AJ51" s="14">
        <v>162</v>
      </c>
      <c r="AK51" s="7" t="str">
        <f xml:space="preserve"> HYPERLINK("ReviewHtml/review_The_Disappearance_of_Haruhi_Suzumiya.html", "https://2danicritic.github.io/ReviewHtml/review_The_Disappearance_of_Haruhi_Suzumiya.html")</f>
        <v>https://2danicritic.github.io/ReviewHtml/review_The_Disappearance_of_Haruhi_Suzumiya.html</v>
      </c>
      <c r="AN51" s="6" t="s">
        <v>373</v>
      </c>
      <c r="AO51" s="13">
        <v>2011</v>
      </c>
      <c r="AP51" s="6" t="s">
        <v>82</v>
      </c>
      <c r="AQ51" s="6" t="s">
        <v>199</v>
      </c>
      <c r="AR51" s="6" t="s">
        <v>106</v>
      </c>
      <c r="AS51" s="6" t="s">
        <v>278</v>
      </c>
      <c r="AT51" s="13">
        <v>3.21</v>
      </c>
      <c r="AU51" s="13">
        <v>3.5</v>
      </c>
      <c r="AV51" s="13">
        <v>3.5</v>
      </c>
      <c r="AW51" s="13">
        <v>4</v>
      </c>
      <c r="AX51" s="13">
        <v>3.5</v>
      </c>
      <c r="AY51" s="13">
        <v>1.5</v>
      </c>
      <c r="AZ51" s="13">
        <v>2.5</v>
      </c>
      <c r="BA51" s="13">
        <v>4</v>
      </c>
      <c r="BB51" s="6" t="s">
        <v>374</v>
      </c>
      <c r="BC51" s="13">
        <v>550</v>
      </c>
      <c r="BD51" s="6" t="str">
        <f xml:space="preserve"> HYPERLINK("ReviewHtml/review_Guilty_Crown.html", "https://2danicritic.github.io/ReviewHtml/review_Guilty_Crown.html")</f>
        <v>https://2danicritic.github.io/ReviewHtml/review_Guilty_Crown.html</v>
      </c>
    </row>
    <row r="52" spans="21:56" x14ac:dyDescent="0.35">
      <c r="U52" s="6" t="s">
        <v>769</v>
      </c>
      <c r="V52" s="13">
        <v>2010</v>
      </c>
      <c r="W52" s="6" t="s">
        <v>82</v>
      </c>
      <c r="X52" s="6" t="s">
        <v>220</v>
      </c>
      <c r="Y52" s="6" t="s">
        <v>83</v>
      </c>
      <c r="Z52" s="6" t="s">
        <v>500</v>
      </c>
      <c r="AA52" s="13">
        <v>3.43</v>
      </c>
      <c r="AB52" s="13">
        <v>3.5</v>
      </c>
      <c r="AC52" s="13">
        <v>4</v>
      </c>
      <c r="AD52" s="13">
        <v>4</v>
      </c>
      <c r="AE52" s="13">
        <v>3.5</v>
      </c>
      <c r="AF52" s="13">
        <v>2.5</v>
      </c>
      <c r="AG52" s="13">
        <v>2.5</v>
      </c>
      <c r="AH52" s="13">
        <v>4</v>
      </c>
      <c r="AI52" s="6" t="s">
        <v>501</v>
      </c>
      <c r="AJ52" s="13">
        <v>95</v>
      </c>
      <c r="AK52" s="6" t="str">
        <f xml:space="preserve"> HYPERLINK("ReviewHtml/review_The_Secret_World_of_Arrietty.html", "https://2danicritic.github.io/ReviewHtml/review_The_Secret_World_of_Arrietty.html")</f>
        <v>https://2danicritic.github.io/ReviewHtml/review_The_Secret_World_of_Arrietty.html</v>
      </c>
      <c r="AN52" s="6" t="s">
        <v>388</v>
      </c>
      <c r="AO52" s="13">
        <v>2011</v>
      </c>
      <c r="AP52" s="6" t="s">
        <v>82</v>
      </c>
      <c r="AQ52" s="6" t="s">
        <v>134</v>
      </c>
      <c r="AR52" s="6" t="s">
        <v>106</v>
      </c>
      <c r="AS52" s="6" t="s">
        <v>389</v>
      </c>
      <c r="AT52" s="13">
        <v>2.93</v>
      </c>
      <c r="AU52" s="13">
        <v>3</v>
      </c>
      <c r="AV52" s="13">
        <v>3.5</v>
      </c>
      <c r="AW52" s="13">
        <v>3</v>
      </c>
      <c r="AX52" s="13">
        <v>3</v>
      </c>
      <c r="AY52" s="13">
        <v>2.5</v>
      </c>
      <c r="AZ52" s="13">
        <v>3</v>
      </c>
      <c r="BA52" s="13">
        <v>2.5</v>
      </c>
      <c r="BB52" s="6" t="s">
        <v>390</v>
      </c>
      <c r="BC52" s="13">
        <v>325</v>
      </c>
      <c r="BD52" s="6" t="str">
        <f xml:space="preserve"> HYPERLINK("ReviewHtml/review_Heaven's_Memo_Pad.html", "https://2danicritic.github.io/ReviewHtml/review_Heaven's_Memo_Pad.html")</f>
        <v>https://2danicritic.github.io/ReviewHtml/review_Heaven's_Memo_Pad.html</v>
      </c>
    </row>
    <row r="53" spans="21:56" x14ac:dyDescent="0.35">
      <c r="U53" s="7" t="s">
        <v>786</v>
      </c>
      <c r="V53" s="14">
        <v>2010</v>
      </c>
      <c r="W53" s="7" t="s">
        <v>82</v>
      </c>
      <c r="X53" s="7" t="s">
        <v>787</v>
      </c>
      <c r="Y53" s="7" t="s">
        <v>83</v>
      </c>
      <c r="Z53" s="7" t="s">
        <v>788</v>
      </c>
      <c r="AA53" s="14">
        <v>3.5</v>
      </c>
      <c r="AB53" s="14">
        <v>4</v>
      </c>
      <c r="AC53" s="14">
        <v>3.5</v>
      </c>
      <c r="AD53" s="14">
        <v>3.5</v>
      </c>
      <c r="AE53" s="14">
        <v>3.5</v>
      </c>
      <c r="AF53" s="14">
        <v>3.5</v>
      </c>
      <c r="AG53" s="14">
        <v>3</v>
      </c>
      <c r="AH53" s="14">
        <v>3.5</v>
      </c>
      <c r="AI53" s="7" t="s">
        <v>789</v>
      </c>
      <c r="AJ53" s="14">
        <v>0</v>
      </c>
      <c r="AK53" s="7" t="str">
        <f xml:space="preserve"> HYPERLINK("ReviewHtml/review_Time_of_Eve.html", "https://2danicritic.github.io/ReviewHtml/review_Time_of_Eve.html")</f>
        <v>https://2danicritic.github.io/ReviewHtml/review_Time_of_Eve.html</v>
      </c>
      <c r="AN53" s="6" t="s">
        <v>549</v>
      </c>
      <c r="AO53" s="13">
        <v>2011</v>
      </c>
      <c r="AP53" s="6" t="s">
        <v>82</v>
      </c>
      <c r="AQ53" s="6" t="s">
        <v>97</v>
      </c>
      <c r="AR53" s="6" t="s">
        <v>106</v>
      </c>
      <c r="AS53" s="6" t="s">
        <v>462</v>
      </c>
      <c r="AT53" s="13">
        <v>4.1399999999999997</v>
      </c>
      <c r="AU53" s="13">
        <v>4</v>
      </c>
      <c r="AV53" s="13">
        <v>4</v>
      </c>
      <c r="AW53" s="13">
        <v>4.5</v>
      </c>
      <c r="AX53" s="13">
        <v>4</v>
      </c>
      <c r="AY53" s="13">
        <v>3.5</v>
      </c>
      <c r="AZ53" s="13">
        <v>4</v>
      </c>
      <c r="BA53" s="13">
        <v>5</v>
      </c>
      <c r="BB53" s="6" t="s">
        <v>550</v>
      </c>
      <c r="BC53" s="13">
        <v>350</v>
      </c>
      <c r="BD53" s="6" t="str">
        <f xml:space="preserve"> HYPERLINK("ReviewHtml/review_Nichijou.html", "https://2danicritic.github.io/ReviewHtml/review_Nichijou.html")</f>
        <v>https://2danicritic.github.io/ReviewHtml/review_Nichijou.html</v>
      </c>
    </row>
    <row r="54" spans="21:56" x14ac:dyDescent="0.35">
      <c r="U54" s="7" t="s">
        <v>802</v>
      </c>
      <c r="V54" s="14">
        <v>2010</v>
      </c>
      <c r="W54" s="7" t="s">
        <v>82</v>
      </c>
      <c r="X54" s="7" t="s">
        <v>184</v>
      </c>
      <c r="Y54" s="7" t="s">
        <v>83</v>
      </c>
      <c r="Z54" s="7" t="s">
        <v>800</v>
      </c>
      <c r="AA54" s="14">
        <v>3.64</v>
      </c>
      <c r="AB54" s="14">
        <v>3.5</v>
      </c>
      <c r="AC54" s="14">
        <v>3.5</v>
      </c>
      <c r="AD54" s="14">
        <v>3.5</v>
      </c>
      <c r="AE54" s="14">
        <v>4</v>
      </c>
      <c r="AF54" s="14">
        <v>3.5</v>
      </c>
      <c r="AG54" s="14">
        <v>3.5</v>
      </c>
      <c r="AH54" s="14">
        <v>4</v>
      </c>
      <c r="AI54" s="7" t="s">
        <v>485</v>
      </c>
      <c r="AJ54" s="14">
        <v>90</v>
      </c>
      <c r="AK54" s="7" t="str">
        <f xml:space="preserve"> HYPERLINK("ReviewHtml/review_Trigun_-_Badlands_Rumble.html", "https://2danicritic.github.io/ReviewHtml/review_Trigun_-_Badlands_Rumble.html")</f>
        <v>https://2danicritic.github.io/ReviewHtml/review_Trigun_-_Badlands_Rumble.html</v>
      </c>
      <c r="AN54" s="6" t="s">
        <v>602</v>
      </c>
      <c r="AO54" s="13">
        <v>2011</v>
      </c>
      <c r="AP54" s="6" t="s">
        <v>82</v>
      </c>
      <c r="AQ54" s="6" t="s">
        <v>603</v>
      </c>
      <c r="AR54" s="6" t="s">
        <v>106</v>
      </c>
      <c r="AS54" s="6" t="s">
        <v>604</v>
      </c>
      <c r="AT54" s="13">
        <v>3.64</v>
      </c>
      <c r="AU54" s="13">
        <v>3</v>
      </c>
      <c r="AV54" s="13">
        <v>3.5</v>
      </c>
      <c r="AW54" s="13">
        <v>4.5</v>
      </c>
      <c r="AX54" s="13">
        <v>4</v>
      </c>
      <c r="AY54" s="13">
        <v>3</v>
      </c>
      <c r="AZ54" s="13">
        <v>3.5</v>
      </c>
      <c r="BA54" s="13">
        <v>4</v>
      </c>
      <c r="BB54" s="6" t="s">
        <v>605</v>
      </c>
      <c r="BC54" s="13">
        <v>350</v>
      </c>
      <c r="BD54" s="6" t="str">
        <f xml:space="preserve"> HYPERLINK("ReviewHtml/review_Persona_4_-_The_Animation.html", "https://2danicritic.github.io/ReviewHtml/review_Persona_4_-_The_Animation.html")</f>
        <v>https://2danicritic.github.io/ReviewHtml/review_Persona_4_-_The_Animation.html</v>
      </c>
    </row>
    <row r="55" spans="21:56" x14ac:dyDescent="0.35">
      <c r="U55" s="7" t="s">
        <v>109</v>
      </c>
      <c r="V55" s="14">
        <v>2009</v>
      </c>
      <c r="W55" s="7" t="s">
        <v>82</v>
      </c>
      <c r="X55" s="7" t="s">
        <v>105</v>
      </c>
      <c r="Y55" s="7" t="s">
        <v>83</v>
      </c>
      <c r="Z55" s="7" t="s">
        <v>107</v>
      </c>
      <c r="AA55" s="14">
        <v>3.93</v>
      </c>
      <c r="AB55" s="14">
        <v>4</v>
      </c>
      <c r="AC55" s="14">
        <v>4.5</v>
      </c>
      <c r="AD55" s="14">
        <v>4.5</v>
      </c>
      <c r="AE55" s="14">
        <v>4</v>
      </c>
      <c r="AF55" s="14">
        <v>3</v>
      </c>
      <c r="AG55" s="14">
        <v>3.5</v>
      </c>
      <c r="AH55" s="14">
        <v>4</v>
      </c>
      <c r="AI55" s="7" t="s">
        <v>110</v>
      </c>
      <c r="AJ55" s="14">
        <v>100</v>
      </c>
      <c r="AK55" s="7" t="str">
        <f xml:space="preserve"> HYPERLINK("ReviewHtml/review_Afro_Samurai_-_Resurrection.html", "https://2danicritic.github.io/ReviewHtml/review_Afro_Samurai_-_Resurrection.html")</f>
        <v>https://2danicritic.github.io/ReviewHtml/review_Afro_Samurai_-_Resurrection.html</v>
      </c>
      <c r="AN55" s="7" t="s">
        <v>676</v>
      </c>
      <c r="AO55" s="14">
        <v>2011</v>
      </c>
      <c r="AP55" s="7" t="s">
        <v>82</v>
      </c>
      <c r="AQ55" s="7" t="s">
        <v>421</v>
      </c>
      <c r="AR55" s="7" t="s">
        <v>106</v>
      </c>
      <c r="AS55" s="7" t="s">
        <v>677</v>
      </c>
      <c r="AT55" s="14">
        <v>3.93</v>
      </c>
      <c r="AU55" s="14">
        <v>3</v>
      </c>
      <c r="AV55" s="14">
        <v>3.5</v>
      </c>
      <c r="AW55" s="14">
        <v>4.5</v>
      </c>
      <c r="AX55" s="14">
        <v>5</v>
      </c>
      <c r="AY55" s="14">
        <v>3.5</v>
      </c>
      <c r="AZ55" s="14">
        <v>4</v>
      </c>
      <c r="BA55" s="14">
        <v>4</v>
      </c>
      <c r="BB55" s="7" t="s">
        <v>678</v>
      </c>
      <c r="BC55" s="14">
        <v>625</v>
      </c>
      <c r="BD55" s="7" t="str">
        <f xml:space="preserve"> HYPERLINK("ReviewHtml/review_Steins;Gate.html", "https://2danicritic.github.io/ReviewHtml/review_Steins;Gate.html")</f>
        <v>https://2danicritic.github.io/ReviewHtml/review_Steins;Gate.html</v>
      </c>
    </row>
    <row r="56" spans="21:56" x14ac:dyDescent="0.35">
      <c r="U56" s="6" t="s">
        <v>305</v>
      </c>
      <c r="V56" s="13">
        <v>2009</v>
      </c>
      <c r="W56" s="6" t="s">
        <v>82</v>
      </c>
      <c r="X56" s="6" t="s">
        <v>199</v>
      </c>
      <c r="Y56" s="6" t="s">
        <v>83</v>
      </c>
      <c r="Z56" s="6" t="s">
        <v>303</v>
      </c>
      <c r="AA56" s="13">
        <v>3.29</v>
      </c>
      <c r="AB56" s="13">
        <v>3.5</v>
      </c>
      <c r="AC56" s="13">
        <v>3.5</v>
      </c>
      <c r="AD56" s="13">
        <v>4</v>
      </c>
      <c r="AE56" s="13">
        <v>3.5</v>
      </c>
      <c r="AF56" s="13">
        <v>2.5</v>
      </c>
      <c r="AG56" s="13">
        <v>3</v>
      </c>
      <c r="AH56" s="13">
        <v>3</v>
      </c>
      <c r="AI56" s="6" t="s">
        <v>304</v>
      </c>
      <c r="AJ56" s="13">
        <v>180</v>
      </c>
      <c r="AK56" s="6" t="str">
        <f xml:space="preserve"> HYPERLINK("ReviewHtml/review_Eden_of_the_East_-_The_King_of_Eden,_Paradise_Lost.html", "https://2danicritic.github.io/ReviewHtml/review_Eden_of_the_East_-_The_King_of_Eden,_Paradise_Lost.html")</f>
        <v>https://2danicritic.github.io/ReviewHtml/review_Eden_of_the_East_-_The_King_of_Eden,_Paradise_Lost.html</v>
      </c>
      <c r="AN56" s="6" t="s">
        <v>683</v>
      </c>
      <c r="AO56" s="13">
        <v>2011</v>
      </c>
      <c r="AP56" s="6" t="s">
        <v>82</v>
      </c>
      <c r="AQ56" s="6" t="s">
        <v>184</v>
      </c>
      <c r="AR56" s="6" t="s">
        <v>106</v>
      </c>
      <c r="AS56" s="6" t="s">
        <v>684</v>
      </c>
      <c r="AT56" s="13">
        <v>3</v>
      </c>
      <c r="AU56" s="13">
        <v>3</v>
      </c>
      <c r="AV56" s="13">
        <v>3</v>
      </c>
      <c r="AW56" s="13">
        <v>3.5</v>
      </c>
      <c r="AX56" s="13">
        <v>3.5</v>
      </c>
      <c r="AY56" s="13">
        <v>3</v>
      </c>
      <c r="AZ56" s="13">
        <v>3</v>
      </c>
      <c r="BA56" s="13">
        <v>2</v>
      </c>
      <c r="BB56" s="6" t="s">
        <v>685</v>
      </c>
      <c r="BC56" s="13">
        <v>540</v>
      </c>
      <c r="BD56" s="6" t="str">
        <f xml:space="preserve"> HYPERLINK("ReviewHtml/review_Supernatural_-_The_Animation.html", "https://2danicritic.github.io/ReviewHtml/review_Supernatural_-_The_Animation.html")</f>
        <v>https://2danicritic.github.io/ReviewHtml/review_Supernatural_-_The_Animation.html</v>
      </c>
    </row>
    <row r="57" spans="21:56" x14ac:dyDescent="0.35">
      <c r="U57" s="7" t="s">
        <v>395</v>
      </c>
      <c r="V57" s="14">
        <v>2009</v>
      </c>
      <c r="W57" s="7" t="s">
        <v>82</v>
      </c>
      <c r="X57" s="7" t="s">
        <v>318</v>
      </c>
      <c r="Y57" s="7" t="s">
        <v>195</v>
      </c>
      <c r="Z57" s="7" t="s">
        <v>396</v>
      </c>
      <c r="AA57" s="14">
        <v>1.79</v>
      </c>
      <c r="AB57" s="14">
        <v>1.5</v>
      </c>
      <c r="AC57" s="14">
        <v>2</v>
      </c>
      <c r="AD57" s="14">
        <v>2</v>
      </c>
      <c r="AE57" s="14">
        <v>3</v>
      </c>
      <c r="AF57" s="14">
        <v>1</v>
      </c>
      <c r="AG57" s="14">
        <v>2</v>
      </c>
      <c r="AH57" s="14">
        <v>1</v>
      </c>
      <c r="AI57" s="7" t="s">
        <v>397</v>
      </c>
      <c r="AJ57" s="14">
        <v>520</v>
      </c>
      <c r="AK57" s="7" t="str">
        <f xml:space="preserve"> HYPERLINK("ReviewHtml/review_Hetalia_-_Season_1_and_2.html", "https://2danicritic.github.io/ReviewHtml/review_Hetalia_-_Season_1_and_2.html")</f>
        <v>https://2danicritic.github.io/ReviewHtml/review_Hetalia_-_Season_1_and_2.html</v>
      </c>
      <c r="AN57" s="6" t="s">
        <v>118</v>
      </c>
      <c r="AO57" s="13">
        <v>2010</v>
      </c>
      <c r="AP57" s="6" t="s">
        <v>82</v>
      </c>
      <c r="AQ57" s="6" t="s">
        <v>119</v>
      </c>
      <c r="AR57" s="6" t="s">
        <v>106</v>
      </c>
      <c r="AS57" s="6" t="s">
        <v>120</v>
      </c>
      <c r="AT57" s="13">
        <v>3.43</v>
      </c>
      <c r="AU57" s="13">
        <v>3.5</v>
      </c>
      <c r="AV57" s="13">
        <v>3.5</v>
      </c>
      <c r="AW57" s="13">
        <v>3.5</v>
      </c>
      <c r="AX57" s="13">
        <v>3</v>
      </c>
      <c r="AY57" s="13">
        <v>3</v>
      </c>
      <c r="AZ57" s="13">
        <v>3.5</v>
      </c>
      <c r="BA57" s="13">
        <v>4</v>
      </c>
      <c r="BB57" s="6" t="s">
        <v>121</v>
      </c>
      <c r="BC57" s="13">
        <v>325</v>
      </c>
      <c r="BD57" s="6" t="str">
        <f xml:space="preserve"> HYPERLINK("ReviewHtml/review_Angel_Beats.html", "https://2danicritic.github.io/ReviewHtml/review_Angel_Beats.html")</f>
        <v>https://2danicritic.github.io/ReviewHtml/review_Angel_Beats.html</v>
      </c>
    </row>
    <row r="58" spans="21:56" x14ac:dyDescent="0.35">
      <c r="U58" s="6" t="s">
        <v>631</v>
      </c>
      <c r="V58" s="13">
        <v>2009</v>
      </c>
      <c r="W58" s="6" t="s">
        <v>82</v>
      </c>
      <c r="X58" s="6" t="s">
        <v>632</v>
      </c>
      <c r="Y58" s="6" t="s">
        <v>83</v>
      </c>
      <c r="Z58" s="6" t="s">
        <v>633</v>
      </c>
      <c r="AA58" s="13">
        <v>4.3600000000000003</v>
      </c>
      <c r="AB58" s="13">
        <v>4.5</v>
      </c>
      <c r="AC58" s="13">
        <v>5</v>
      </c>
      <c r="AD58" s="13">
        <v>5</v>
      </c>
      <c r="AE58" s="13">
        <v>3.5</v>
      </c>
      <c r="AF58" s="13">
        <v>3</v>
      </c>
      <c r="AG58" s="13">
        <v>4.5</v>
      </c>
      <c r="AH58" s="13">
        <v>5</v>
      </c>
      <c r="AI58" s="6" t="s">
        <v>634</v>
      </c>
      <c r="AJ58" s="13">
        <v>102</v>
      </c>
      <c r="AK58" s="6" t="str">
        <f xml:space="preserve"> HYPERLINK("ReviewHtml/review_Redline.html", "https://2danicritic.github.io/ReviewHtml/review_Redline.html")</f>
        <v>https://2danicritic.github.io/ReviewHtml/review_Redline.html</v>
      </c>
      <c r="AN58" s="7" t="s">
        <v>180</v>
      </c>
      <c r="AO58" s="14">
        <v>2010</v>
      </c>
      <c r="AP58" s="7" t="s">
        <v>82</v>
      </c>
      <c r="AQ58" s="7" t="s">
        <v>172</v>
      </c>
      <c r="AR58" s="7" t="s">
        <v>106</v>
      </c>
      <c r="AS58" s="7" t="s">
        <v>181</v>
      </c>
      <c r="AT58" s="14">
        <v>3.07</v>
      </c>
      <c r="AU58" s="14">
        <v>2.5</v>
      </c>
      <c r="AV58" s="14">
        <v>3</v>
      </c>
      <c r="AW58" s="14">
        <v>3.5</v>
      </c>
      <c r="AX58" s="14">
        <v>3.5</v>
      </c>
      <c r="AY58" s="14">
        <v>2.5</v>
      </c>
      <c r="AZ58" s="14">
        <v>3.5</v>
      </c>
      <c r="BA58" s="14">
        <v>3</v>
      </c>
      <c r="BB58" s="7" t="s">
        <v>182</v>
      </c>
      <c r="BC58" s="14">
        <v>450</v>
      </c>
      <c r="BD58" s="7" t="str">
        <f xml:space="preserve"> HYPERLINK("ReviewHtml/review_Black_Butler_II.html", "https://2danicritic.github.io/ReviewHtml/review_Black_Butler_II.html")</f>
        <v>https://2danicritic.github.io/ReviewHtml/review_Black_Butler_II.html</v>
      </c>
    </row>
    <row r="59" spans="21:56" x14ac:dyDescent="0.35">
      <c r="U59" s="7" t="s">
        <v>680</v>
      </c>
      <c r="V59" s="14">
        <v>2009</v>
      </c>
      <c r="W59" s="7" t="s">
        <v>82</v>
      </c>
      <c r="X59" s="7" t="s">
        <v>184</v>
      </c>
      <c r="Y59" s="7" t="s">
        <v>83</v>
      </c>
      <c r="Z59" s="7" t="s">
        <v>681</v>
      </c>
      <c r="AA59" s="14">
        <v>3.79</v>
      </c>
      <c r="AB59" s="14">
        <v>3.5</v>
      </c>
      <c r="AC59" s="14">
        <v>4</v>
      </c>
      <c r="AD59" s="14">
        <v>3.5</v>
      </c>
      <c r="AE59" s="14">
        <v>4</v>
      </c>
      <c r="AF59" s="14">
        <v>3.5</v>
      </c>
      <c r="AG59" s="14">
        <v>4</v>
      </c>
      <c r="AH59" s="14">
        <v>4</v>
      </c>
      <c r="AI59" s="7" t="s">
        <v>682</v>
      </c>
      <c r="AJ59" s="14">
        <v>114</v>
      </c>
      <c r="AK59" s="7" t="str">
        <f xml:space="preserve"> HYPERLINK("ReviewHtml/review_Summer_Wars.html", "https://2danicritic.github.io/ReviewHtml/review_Summer_Wars.html")</f>
        <v>https://2danicritic.github.io/ReviewHtml/review_Summer_Wars.html</v>
      </c>
      <c r="AN59" s="6" t="s">
        <v>223</v>
      </c>
      <c r="AO59" s="13">
        <v>2010</v>
      </c>
      <c r="AP59" s="6" t="s">
        <v>82</v>
      </c>
      <c r="AQ59" s="6" t="s">
        <v>224</v>
      </c>
      <c r="AR59" s="6" t="s">
        <v>106</v>
      </c>
      <c r="AS59" s="6" t="s">
        <v>225</v>
      </c>
      <c r="AT59" s="13">
        <v>3.43</v>
      </c>
      <c r="AU59" s="13">
        <v>3</v>
      </c>
      <c r="AV59" s="13">
        <v>3.5</v>
      </c>
      <c r="AW59" s="13">
        <v>3.5</v>
      </c>
      <c r="AX59" s="13">
        <v>3.5</v>
      </c>
      <c r="AY59" s="13">
        <v>2.5</v>
      </c>
      <c r="AZ59" s="13">
        <v>4</v>
      </c>
      <c r="BA59" s="13">
        <v>4</v>
      </c>
      <c r="BB59" s="6" t="s">
        <v>226</v>
      </c>
      <c r="BC59" s="13">
        <v>325</v>
      </c>
      <c r="BD59" s="6" t="str">
        <f xml:space="preserve"> HYPERLINK("ReviewHtml/review_Cat_Planet_Cuties.html", "https://2danicritic.github.io/ReviewHtml/review_Cat_Planet_Cuties.html")</f>
        <v>https://2danicritic.github.io/ReviewHtml/review_Cat_Planet_Cuties.html</v>
      </c>
    </row>
    <row r="60" spans="21:56" x14ac:dyDescent="0.35">
      <c r="U60" s="6" t="s">
        <v>744</v>
      </c>
      <c r="V60" s="13">
        <v>2009</v>
      </c>
      <c r="W60" s="6" t="s">
        <v>82</v>
      </c>
      <c r="X60" s="6" t="s">
        <v>97</v>
      </c>
      <c r="Y60" s="6" t="s">
        <v>195</v>
      </c>
      <c r="Z60" s="6" t="s">
        <v>745</v>
      </c>
      <c r="AA60" s="13">
        <v>2.36</v>
      </c>
      <c r="AB60" s="13">
        <v>1.5</v>
      </c>
      <c r="AC60" s="13">
        <v>2.5</v>
      </c>
      <c r="AD60" s="13">
        <v>2.5</v>
      </c>
      <c r="AE60" s="13">
        <v>3</v>
      </c>
      <c r="AF60" s="13">
        <v>1.5</v>
      </c>
      <c r="AG60" s="13">
        <v>2.5</v>
      </c>
      <c r="AH60" s="13">
        <v>3</v>
      </c>
      <c r="AI60" s="6" t="s">
        <v>746</v>
      </c>
      <c r="AJ60" s="13">
        <v>129</v>
      </c>
      <c r="AK60" s="6" t="str">
        <f xml:space="preserve"> HYPERLINK("ReviewHtml/review_The_Melancholy_of_Haruhi-Chan_Suzumiya.html", "https://2danicritic.github.io/ReviewHtml/review_The_Melancholy_of_Haruhi-Chan_Suzumiya.html")</f>
        <v>https://2danicritic.github.io/ReviewHtml/review_The_Melancholy_of_Haruhi-Chan_Suzumiya.html</v>
      </c>
      <c r="AN60" s="7" t="s">
        <v>266</v>
      </c>
      <c r="AO60" s="14">
        <v>2010</v>
      </c>
      <c r="AP60" s="7" t="s">
        <v>82</v>
      </c>
      <c r="AQ60" s="7" t="s">
        <v>142</v>
      </c>
      <c r="AR60" s="7" t="s">
        <v>106</v>
      </c>
      <c r="AS60" s="7" t="s">
        <v>267</v>
      </c>
      <c r="AT60" s="14">
        <v>3.14</v>
      </c>
      <c r="AU60" s="14">
        <v>3</v>
      </c>
      <c r="AV60" s="14">
        <v>3.5</v>
      </c>
      <c r="AW60" s="14">
        <v>2</v>
      </c>
      <c r="AX60" s="14">
        <v>3</v>
      </c>
      <c r="AY60" s="14">
        <v>4</v>
      </c>
      <c r="AZ60" s="14">
        <v>3.5</v>
      </c>
      <c r="BA60" s="14">
        <v>3</v>
      </c>
      <c r="BB60" s="7" t="s">
        <v>268</v>
      </c>
      <c r="BC60" s="14">
        <v>300</v>
      </c>
      <c r="BD60" s="7" t="str">
        <f xml:space="preserve"> HYPERLINK("ReviewHtml/review_Dance_in_the_Vampire_Bund.html", "https://2danicritic.github.io/ReviewHtml/review_Dance_in_the_Vampire_Bund.html")</f>
        <v>https://2danicritic.github.io/ReviewHtml/review_Dance_in_the_Vampire_Bund.html</v>
      </c>
    </row>
    <row r="61" spans="21:56" x14ac:dyDescent="0.35">
      <c r="U61" s="6" t="s">
        <v>476</v>
      </c>
      <c r="V61" s="13">
        <v>2008</v>
      </c>
      <c r="W61" s="6" t="s">
        <v>82</v>
      </c>
      <c r="X61" s="6" t="s">
        <v>473</v>
      </c>
      <c r="Y61" s="6" t="s">
        <v>178</v>
      </c>
      <c r="Z61" s="6" t="s">
        <v>477</v>
      </c>
      <c r="AA61" s="13">
        <v>2.4300000000000002</v>
      </c>
      <c r="AB61" s="13">
        <v>3</v>
      </c>
      <c r="AC61" s="13">
        <v>3</v>
      </c>
      <c r="AD61" s="13">
        <v>3</v>
      </c>
      <c r="AE61" s="13">
        <v>1.5</v>
      </c>
      <c r="AF61" s="13">
        <v>2</v>
      </c>
      <c r="AG61" s="13">
        <v>1.5</v>
      </c>
      <c r="AH61" s="13">
        <v>3</v>
      </c>
      <c r="AI61" s="6" t="s">
        <v>478</v>
      </c>
      <c r="AJ61" s="13">
        <v>80</v>
      </c>
      <c r="AK61" s="6" t="str">
        <f xml:space="preserve"> HYPERLINK("ReviewHtml/review_Lupin_the_Third_-_Green_VS_Red.html", "https://2danicritic.github.io/ReviewHtml/review_Lupin_the_Third_-_Green_VS_Red.html")</f>
        <v>https://2danicritic.github.io/ReviewHtml/review_Lupin_the_Third_-_Green_VS_Red.html</v>
      </c>
      <c r="AN61" s="6" t="s">
        <v>401</v>
      </c>
      <c r="AO61" s="13">
        <v>2010</v>
      </c>
      <c r="AP61" s="6" t="s">
        <v>82</v>
      </c>
      <c r="AQ61" s="6" t="s">
        <v>184</v>
      </c>
      <c r="AR61" s="6" t="s">
        <v>106</v>
      </c>
      <c r="AS61" s="6" t="s">
        <v>278</v>
      </c>
      <c r="AT61" s="13">
        <v>4.07</v>
      </c>
      <c r="AU61" s="13">
        <v>3.5</v>
      </c>
      <c r="AV61" s="13">
        <v>4.5</v>
      </c>
      <c r="AW61" s="13">
        <v>3.5</v>
      </c>
      <c r="AX61" s="13">
        <v>4</v>
      </c>
      <c r="AY61" s="13">
        <v>3</v>
      </c>
      <c r="AZ61" s="13">
        <v>5</v>
      </c>
      <c r="BA61" s="13">
        <v>5</v>
      </c>
      <c r="BB61" s="6" t="s">
        <v>402</v>
      </c>
      <c r="BC61" s="13">
        <v>300</v>
      </c>
      <c r="BD61" s="6" t="str">
        <f xml:space="preserve"> HYPERLINK("ReviewHtml/review_Highschool_of_the_Dead.html", "https://2danicritic.github.io/ReviewHtml/review_Highschool_of_the_Dead.html")</f>
        <v>https://2danicritic.github.io/ReviewHtml/review_Highschool_of_the_Dead.html</v>
      </c>
    </row>
    <row r="62" spans="21:56" x14ac:dyDescent="0.35">
      <c r="U62" s="7" t="s">
        <v>612</v>
      </c>
      <c r="V62" s="14">
        <v>2008</v>
      </c>
      <c r="W62" s="7" t="s">
        <v>82</v>
      </c>
      <c r="X62" s="7" t="s">
        <v>220</v>
      </c>
      <c r="Y62" s="7" t="s">
        <v>83</v>
      </c>
      <c r="Z62" s="7" t="s">
        <v>221</v>
      </c>
      <c r="AA62" s="14">
        <v>3.43</v>
      </c>
      <c r="AB62" s="14">
        <v>4</v>
      </c>
      <c r="AC62" s="14">
        <v>3.5</v>
      </c>
      <c r="AD62" s="14">
        <v>3.5</v>
      </c>
      <c r="AE62" s="14">
        <v>3</v>
      </c>
      <c r="AF62" s="14">
        <v>2.5</v>
      </c>
      <c r="AG62" s="14">
        <v>3.5</v>
      </c>
      <c r="AH62" s="14">
        <v>4</v>
      </c>
      <c r="AI62" s="7" t="s">
        <v>613</v>
      </c>
      <c r="AJ62" s="14">
        <v>103</v>
      </c>
      <c r="AK62" s="7" t="str">
        <f xml:space="preserve"> HYPERLINK("ReviewHtml/review_Ponyo.html", "https://2danicritic.github.io/ReviewHtml/review_Ponyo.html")</f>
        <v>https://2danicritic.github.io/ReviewHtml/review_Ponyo.html</v>
      </c>
      <c r="AN62" s="7" t="s">
        <v>582</v>
      </c>
      <c r="AO62" s="14">
        <v>2010</v>
      </c>
      <c r="AP62" s="7" t="s">
        <v>82</v>
      </c>
      <c r="AQ62" s="7" t="s">
        <v>536</v>
      </c>
      <c r="AR62" s="7" t="s">
        <v>106</v>
      </c>
      <c r="AS62" s="7" t="s">
        <v>583</v>
      </c>
      <c r="AT62" s="14">
        <v>3.36</v>
      </c>
      <c r="AU62" s="14">
        <v>3</v>
      </c>
      <c r="AV62" s="14">
        <v>3</v>
      </c>
      <c r="AW62" s="14">
        <v>3.5</v>
      </c>
      <c r="AX62" s="14">
        <v>4.5</v>
      </c>
      <c r="AY62" s="14">
        <v>2.5</v>
      </c>
      <c r="AZ62" s="14">
        <v>3.5</v>
      </c>
      <c r="BA62" s="14">
        <v>3.5</v>
      </c>
      <c r="BB62" s="7" t="s">
        <v>584</v>
      </c>
      <c r="BC62" s="14">
        <v>325</v>
      </c>
      <c r="BD62" s="7" t="str">
        <f xml:space="preserve"> HYPERLINK("ReviewHtml/review_Panty_and_Stocking_with_Garterbelt.html", "https://2danicritic.github.io/ReviewHtml/review_Panty_and_Stocking_with_Garterbelt.html")</f>
        <v>https://2danicritic.github.io/ReviewHtml/review_Panty_and_Stocking_with_Garterbelt.html</v>
      </c>
    </row>
    <row r="63" spans="21:56" x14ac:dyDescent="0.35">
      <c r="U63" s="7" t="s">
        <v>770</v>
      </c>
      <c r="V63" s="14">
        <v>2008</v>
      </c>
      <c r="W63" s="7" t="s">
        <v>82</v>
      </c>
      <c r="X63" s="7" t="s">
        <v>199</v>
      </c>
      <c r="Y63" s="7" t="s">
        <v>83</v>
      </c>
      <c r="Z63" s="7" t="s">
        <v>355</v>
      </c>
      <c r="AA63" s="14">
        <v>3.36</v>
      </c>
      <c r="AB63" s="14">
        <v>4</v>
      </c>
      <c r="AC63" s="14">
        <v>3</v>
      </c>
      <c r="AD63" s="14">
        <v>4</v>
      </c>
      <c r="AE63" s="14">
        <v>3.5</v>
      </c>
      <c r="AF63" s="14">
        <v>4</v>
      </c>
      <c r="AG63" s="14">
        <v>2</v>
      </c>
      <c r="AH63" s="14">
        <v>3.5</v>
      </c>
      <c r="AI63" s="7" t="s">
        <v>771</v>
      </c>
      <c r="AJ63" s="14">
        <v>122</v>
      </c>
      <c r="AK63" s="7" t="str">
        <f xml:space="preserve"> HYPERLINK("ReviewHtml/review_The_Sky_Crawlers.html", "https://2danicritic.github.io/ReviewHtml/review_The_Sky_Crawlers.html")</f>
        <v>https://2danicritic.github.io/ReviewHtml/review_The_Sky_Crawlers.html</v>
      </c>
      <c r="AN63" s="6" t="s">
        <v>141</v>
      </c>
      <c r="AO63" s="13">
        <v>2009</v>
      </c>
      <c r="AP63" s="6" t="s">
        <v>82</v>
      </c>
      <c r="AQ63" s="6" t="s">
        <v>142</v>
      </c>
      <c r="AR63" s="6" t="s">
        <v>106</v>
      </c>
      <c r="AS63" s="6" t="s">
        <v>143</v>
      </c>
      <c r="AT63" s="13">
        <v>4.29</v>
      </c>
      <c r="AU63" s="13">
        <v>4</v>
      </c>
      <c r="AV63" s="13">
        <v>4.5</v>
      </c>
      <c r="AW63" s="13">
        <v>4.5</v>
      </c>
      <c r="AX63" s="13">
        <v>4</v>
      </c>
      <c r="AY63" s="13">
        <v>4</v>
      </c>
      <c r="AZ63" s="13">
        <v>4</v>
      </c>
      <c r="BA63" s="13">
        <v>5</v>
      </c>
      <c r="BB63" s="6" t="s">
        <v>144</v>
      </c>
      <c r="BC63" s="13">
        <v>375</v>
      </c>
      <c r="BD63" s="6" t="str">
        <f xml:space="preserve"> HYPERLINK("ReviewHtml/review_Bakemonogatari.html", "https://2danicritic.github.io/ReviewHtml/review_Bakemonogatari.html")</f>
        <v>https://2danicritic.github.io/ReviewHtml/review_Bakemonogatari.html</v>
      </c>
    </row>
    <row r="64" spans="21:56" x14ac:dyDescent="0.35">
      <c r="U64" s="6" t="s">
        <v>81</v>
      </c>
      <c r="V64" s="13">
        <v>2007</v>
      </c>
      <c r="W64" s="6" t="s">
        <v>82</v>
      </c>
      <c r="X64" s="6" t="s">
        <v>848</v>
      </c>
      <c r="Y64" s="6" t="s">
        <v>83</v>
      </c>
      <c r="Z64" s="6" t="s">
        <v>84</v>
      </c>
      <c r="AA64" s="13">
        <v>3.79</v>
      </c>
      <c r="AB64" s="13">
        <v>4</v>
      </c>
      <c r="AC64" s="13">
        <v>4.5</v>
      </c>
      <c r="AD64" s="13">
        <v>4</v>
      </c>
      <c r="AE64" s="13">
        <v>4</v>
      </c>
      <c r="AF64" s="13">
        <v>3.5</v>
      </c>
      <c r="AG64" s="13">
        <v>2.5</v>
      </c>
      <c r="AH64" s="13">
        <v>4</v>
      </c>
      <c r="AI64" s="6" t="s">
        <v>85</v>
      </c>
      <c r="AJ64" s="13">
        <v>63</v>
      </c>
      <c r="AK64" s="6" t="str">
        <f xml:space="preserve"> HYPERLINK("ReviewHtml/review_5_Centimeters_per_Second.html", "https://2danicritic.github.io/ReviewHtml/review_5_Centimeters_per_Second.html")</f>
        <v>https://2danicritic.github.io/ReviewHtml/review_5_Centimeters_per_Second.html</v>
      </c>
      <c r="AN64" s="7" t="s">
        <v>216</v>
      </c>
      <c r="AO64" s="14">
        <v>2009</v>
      </c>
      <c r="AP64" s="7" t="s">
        <v>82</v>
      </c>
      <c r="AQ64" s="7" t="s">
        <v>119</v>
      </c>
      <c r="AR64" s="7" t="s">
        <v>106</v>
      </c>
      <c r="AS64" s="7" t="s">
        <v>217</v>
      </c>
      <c r="AT64" s="14">
        <v>3.14</v>
      </c>
      <c r="AU64" s="14">
        <v>3.5</v>
      </c>
      <c r="AV64" s="14">
        <v>3.5</v>
      </c>
      <c r="AW64" s="14">
        <v>3</v>
      </c>
      <c r="AX64" s="14">
        <v>2.5</v>
      </c>
      <c r="AY64" s="14">
        <v>2.5</v>
      </c>
      <c r="AZ64" s="14">
        <v>3</v>
      </c>
      <c r="BA64" s="14">
        <v>4</v>
      </c>
      <c r="BB64" s="7" t="s">
        <v>218</v>
      </c>
      <c r="BC64" s="14">
        <v>325</v>
      </c>
      <c r="BD64" s="7" t="str">
        <f xml:space="preserve"> HYPERLINK("ReviewHtml/review_Canaan.html", "https://2danicritic.github.io/ReviewHtml/review_Canaan.html")</f>
        <v>https://2danicritic.github.io/ReviewHtml/review_Canaan.html</v>
      </c>
    </row>
    <row r="65" spans="21:56" x14ac:dyDescent="0.35">
      <c r="U65" s="7" t="s">
        <v>722</v>
      </c>
      <c r="V65" s="14">
        <v>2007</v>
      </c>
      <c r="W65" s="7" t="s">
        <v>82</v>
      </c>
      <c r="X65" s="7" t="s">
        <v>322</v>
      </c>
      <c r="Y65" s="7" t="s">
        <v>83</v>
      </c>
      <c r="Z65" s="7" t="s">
        <v>723</v>
      </c>
      <c r="AA65" s="14">
        <v>4.6399999999999997</v>
      </c>
      <c r="AB65" s="14">
        <v>4</v>
      </c>
      <c r="AC65" s="14">
        <v>5</v>
      </c>
      <c r="AD65" s="14">
        <v>5</v>
      </c>
      <c r="AE65" s="14">
        <v>4.5</v>
      </c>
      <c r="AF65" s="14">
        <v>4.5</v>
      </c>
      <c r="AG65" s="14">
        <v>4.5</v>
      </c>
      <c r="AH65" s="14">
        <v>5</v>
      </c>
      <c r="AI65" s="7" t="s">
        <v>724</v>
      </c>
      <c r="AJ65" s="14">
        <v>652</v>
      </c>
      <c r="AK65" s="7" t="str">
        <f xml:space="preserve"> HYPERLINK("ReviewHtml/review_The_Garden_of_Sinners.html", "https://2danicritic.github.io/ReviewHtml/review_The_Garden_of_Sinners.html")</f>
        <v>https://2danicritic.github.io/ReviewHtml/review_The_Garden_of_Sinners.html</v>
      </c>
      <c r="AN65" s="6" t="s">
        <v>302</v>
      </c>
      <c r="AO65" s="13">
        <v>2009</v>
      </c>
      <c r="AP65" s="6" t="s">
        <v>82</v>
      </c>
      <c r="AQ65" s="6" t="s">
        <v>199</v>
      </c>
      <c r="AR65" s="6" t="s">
        <v>106</v>
      </c>
      <c r="AS65" s="6" t="s">
        <v>303</v>
      </c>
      <c r="AT65" s="13">
        <v>4.21</v>
      </c>
      <c r="AU65" s="13">
        <v>3.5</v>
      </c>
      <c r="AV65" s="13">
        <v>4</v>
      </c>
      <c r="AW65" s="13">
        <v>4.5</v>
      </c>
      <c r="AX65" s="13">
        <v>3.5</v>
      </c>
      <c r="AY65" s="13">
        <v>4.5</v>
      </c>
      <c r="AZ65" s="13">
        <v>4.5</v>
      </c>
      <c r="BA65" s="13">
        <v>5</v>
      </c>
      <c r="BB65" s="6" t="s">
        <v>304</v>
      </c>
      <c r="BC65" s="13">
        <v>275</v>
      </c>
      <c r="BD65" s="6" t="str">
        <f xml:space="preserve"> HYPERLINK("ReviewHtml/review_Eden_of_the_East.html", "https://2danicritic.github.io/ReviewHtml/review_Eden_of_the_East.html")</f>
        <v>https://2danicritic.github.io/ReviewHtml/review_Eden_of_the_East.html</v>
      </c>
    </row>
    <row r="66" spans="21:56" x14ac:dyDescent="0.35">
      <c r="U66" s="6" t="s">
        <v>244</v>
      </c>
      <c r="V66" s="13">
        <v>2006</v>
      </c>
      <c r="W66" s="6" t="s">
        <v>82</v>
      </c>
      <c r="X66" s="6" t="s">
        <v>848</v>
      </c>
      <c r="Y66" s="6" t="s">
        <v>178</v>
      </c>
      <c r="Z66" s="6" t="s">
        <v>245</v>
      </c>
      <c r="AA66" s="13">
        <v>2.93</v>
      </c>
      <c r="AB66" s="13">
        <v>2.5</v>
      </c>
      <c r="AC66" s="13">
        <v>3</v>
      </c>
      <c r="AD66" s="13">
        <v>3</v>
      </c>
      <c r="AE66" s="13">
        <v>3</v>
      </c>
      <c r="AF66" s="13">
        <v>3.5</v>
      </c>
      <c r="AG66" s="13">
        <v>2.5</v>
      </c>
      <c r="AH66" s="13">
        <v>3</v>
      </c>
      <c r="AI66" s="6" t="s">
        <v>246</v>
      </c>
      <c r="AJ66" s="13">
        <v>57</v>
      </c>
      <c r="AK66" s="6" t="str">
        <f xml:space="preserve"> HYPERLINK("ReviewHtml/review_Children_Who_Chase_Lost_Voices.html", "https://2danicritic.github.io/ReviewHtml/review_Children_Who_Chase_Lost_Voices.html")</f>
        <v>https://2danicritic.github.io/ReviewHtml/review_Children_Who_Chase_Lost_Voices.html</v>
      </c>
      <c r="AN66" s="7" t="s">
        <v>382</v>
      </c>
      <c r="AO66" s="14">
        <v>2009</v>
      </c>
      <c r="AP66" s="7" t="s">
        <v>82</v>
      </c>
      <c r="AQ66" s="7" t="s">
        <v>224</v>
      </c>
      <c r="AR66" s="7" t="s">
        <v>106</v>
      </c>
      <c r="AS66" s="7" t="s">
        <v>383</v>
      </c>
      <c r="AT66" s="14">
        <v>2.86</v>
      </c>
      <c r="AU66" s="14">
        <v>3</v>
      </c>
      <c r="AV66" s="14">
        <v>3.5</v>
      </c>
      <c r="AW66" s="14">
        <v>3</v>
      </c>
      <c r="AX66" s="14">
        <v>2.5</v>
      </c>
      <c r="AY66" s="14">
        <v>2.5</v>
      </c>
      <c r="AZ66" s="14">
        <v>2.5</v>
      </c>
      <c r="BA66" s="14">
        <v>3</v>
      </c>
      <c r="BB66" s="7" t="s">
        <v>384</v>
      </c>
      <c r="BC66" s="14">
        <v>650</v>
      </c>
      <c r="BD66" s="7" t="str">
        <f xml:space="preserve"> HYPERLINK("ReviewHtml/review_Heaven's_Lost_Property.html", "https://2danicritic.github.io/ReviewHtml/review_Heaven's_Lost_Property.html")</f>
        <v>https://2danicritic.github.io/ReviewHtml/review_Heaven's_Lost_Property.html</v>
      </c>
    </row>
    <row r="67" spans="21:56" x14ac:dyDescent="0.35">
      <c r="U67" s="7" t="s">
        <v>357</v>
      </c>
      <c r="V67" s="14">
        <v>2006</v>
      </c>
      <c r="W67" s="7" t="s">
        <v>82</v>
      </c>
      <c r="X67" s="7" t="s">
        <v>199</v>
      </c>
      <c r="Y67" s="7" t="s">
        <v>83</v>
      </c>
      <c r="Z67" s="7" t="s">
        <v>303</v>
      </c>
      <c r="AA67" s="14">
        <v>3.64</v>
      </c>
      <c r="AB67" s="14">
        <v>4</v>
      </c>
      <c r="AC67" s="14">
        <v>3.5</v>
      </c>
      <c r="AD67" s="14">
        <v>4.5</v>
      </c>
      <c r="AE67" s="14">
        <v>4</v>
      </c>
      <c r="AF67" s="14">
        <v>3.5</v>
      </c>
      <c r="AG67" s="14">
        <v>3</v>
      </c>
      <c r="AH67" s="14">
        <v>3</v>
      </c>
      <c r="AI67" s="7" t="s">
        <v>358</v>
      </c>
      <c r="AJ67" s="14">
        <v>105</v>
      </c>
      <c r="AK67" s="7" t="str">
        <f xml:space="preserve"> HYPERLINK("ReviewHtml/review_Ghost_in_the_Shell_-_Solid_State_Society.html", "https://2danicritic.github.io/ReviewHtml/review_Ghost_in_the_Shell_-_Solid_State_Society.html")</f>
        <v>https://2danicritic.github.io/ReviewHtml/review_Ghost_in_the_Shell_-_Solid_State_Society.html</v>
      </c>
      <c r="AN67" s="7" t="s">
        <v>171</v>
      </c>
      <c r="AO67" s="14">
        <v>2008</v>
      </c>
      <c r="AP67" s="7" t="s">
        <v>82</v>
      </c>
      <c r="AQ67" s="7" t="s">
        <v>172</v>
      </c>
      <c r="AR67" s="7" t="s">
        <v>106</v>
      </c>
      <c r="AS67" s="7" t="s">
        <v>173</v>
      </c>
      <c r="AT67" s="14">
        <v>3.5</v>
      </c>
      <c r="AU67" s="14">
        <v>3</v>
      </c>
      <c r="AV67" s="14">
        <v>3.5</v>
      </c>
      <c r="AW67" s="14">
        <v>3.5</v>
      </c>
      <c r="AX67" s="14">
        <v>3.5</v>
      </c>
      <c r="AY67" s="14">
        <v>3.5</v>
      </c>
      <c r="AZ67" s="14">
        <v>3.5</v>
      </c>
      <c r="BA67" s="14">
        <v>4</v>
      </c>
      <c r="BB67" s="7" t="s">
        <v>174</v>
      </c>
      <c r="BC67" s="14">
        <v>600</v>
      </c>
      <c r="BD67" s="7" t="str">
        <f xml:space="preserve"> HYPERLINK("ReviewHtml/review_Black_Butler.html", "https://2danicritic.github.io/ReviewHtml/review_Black_Butler.html")</f>
        <v>https://2danicritic.github.io/ReviewHtml/review_Black_Butler.html</v>
      </c>
    </row>
    <row r="68" spans="21:56" x14ac:dyDescent="0.35">
      <c r="U68" s="6" t="s">
        <v>391</v>
      </c>
      <c r="V68" s="13">
        <v>2006</v>
      </c>
      <c r="W68" s="6" t="s">
        <v>82</v>
      </c>
      <c r="X68" s="6" t="s">
        <v>392</v>
      </c>
      <c r="Y68" s="6" t="s">
        <v>178</v>
      </c>
      <c r="Z68" s="6" t="s">
        <v>393</v>
      </c>
      <c r="AA68" s="13">
        <v>4.21</v>
      </c>
      <c r="AB68" s="13">
        <v>3</v>
      </c>
      <c r="AC68" s="13">
        <v>5</v>
      </c>
      <c r="AD68" s="13">
        <v>3.5</v>
      </c>
      <c r="AE68" s="13">
        <v>5</v>
      </c>
      <c r="AF68" s="13">
        <v>3</v>
      </c>
      <c r="AG68" s="13">
        <v>5</v>
      </c>
      <c r="AH68" s="13">
        <v>5</v>
      </c>
      <c r="AI68" s="6" t="s">
        <v>394</v>
      </c>
      <c r="AJ68" s="13">
        <v>472</v>
      </c>
      <c r="AK68" s="6" t="str">
        <f xml:space="preserve"> HYPERLINK("ReviewHtml/review_Hellsing_Ultimate.html", "https://2danicritic.github.io/ReviewHtml/review_Hellsing_Ultimate.html")</f>
        <v>https://2danicritic.github.io/ReviewHtml/review_Hellsing_Ultimate.html</v>
      </c>
      <c r="AN68" s="6" t="s">
        <v>254</v>
      </c>
      <c r="AO68" s="13">
        <v>2008</v>
      </c>
      <c r="AP68" s="6" t="s">
        <v>82</v>
      </c>
      <c r="AQ68" s="6" t="s">
        <v>255</v>
      </c>
      <c r="AR68" s="6" t="s">
        <v>106</v>
      </c>
      <c r="AS68" s="6" t="s">
        <v>256</v>
      </c>
      <c r="AT68" s="13">
        <v>3.29</v>
      </c>
      <c r="AU68" s="13">
        <v>3</v>
      </c>
      <c r="AV68" s="13">
        <v>3.5</v>
      </c>
      <c r="AW68" s="13">
        <v>3</v>
      </c>
      <c r="AX68" s="13">
        <v>3</v>
      </c>
      <c r="AY68" s="13">
        <v>4</v>
      </c>
      <c r="AZ68" s="13">
        <v>3.5</v>
      </c>
      <c r="BA68" s="13">
        <v>3</v>
      </c>
      <c r="BB68" s="6" t="s">
        <v>257</v>
      </c>
      <c r="BC68" s="13">
        <v>650</v>
      </c>
      <c r="BD68" s="6" t="str">
        <f xml:space="preserve"> HYPERLINK("ReviewHtml/review_Corpse_Princess.html", "https://2danicritic.github.io/ReviewHtml/review_Corpse_Princess.html")</f>
        <v>https://2danicritic.github.io/ReviewHtml/review_Corpse_Princess.html</v>
      </c>
    </row>
    <row r="69" spans="21:56" x14ac:dyDescent="0.35">
      <c r="U69" s="7" t="s">
        <v>585</v>
      </c>
      <c r="V69" s="14">
        <v>2006</v>
      </c>
      <c r="W69" s="7" t="s">
        <v>82</v>
      </c>
      <c r="X69" s="7" t="s">
        <v>184</v>
      </c>
      <c r="Y69" s="7" t="s">
        <v>83</v>
      </c>
      <c r="Z69" s="7" t="s">
        <v>586</v>
      </c>
      <c r="AA69" s="14">
        <v>4.21</v>
      </c>
      <c r="AB69" s="14">
        <v>4</v>
      </c>
      <c r="AC69" s="14">
        <v>5</v>
      </c>
      <c r="AD69" s="14">
        <v>5</v>
      </c>
      <c r="AE69" s="14">
        <v>2</v>
      </c>
      <c r="AF69" s="14">
        <v>3.5</v>
      </c>
      <c r="AG69" s="14">
        <v>5</v>
      </c>
      <c r="AH69" s="14">
        <v>5</v>
      </c>
      <c r="AI69" s="7" t="s">
        <v>587</v>
      </c>
      <c r="AJ69" s="14">
        <v>90</v>
      </c>
      <c r="AK69" s="7" t="str">
        <f xml:space="preserve"> HYPERLINK("ReviewHtml/review_Paprika.html", "https://2danicritic.github.io/ReviewHtml/review_Paprika.html")</f>
        <v>https://2danicritic.github.io/ReviewHtml/review_Paprika.html</v>
      </c>
      <c r="AN69" s="6" t="s">
        <v>428</v>
      </c>
      <c r="AO69" s="13">
        <v>2008</v>
      </c>
      <c r="AP69" s="6" t="s">
        <v>82</v>
      </c>
      <c r="AQ69" s="6" t="s">
        <v>184</v>
      </c>
      <c r="AR69" s="6" t="s">
        <v>106</v>
      </c>
      <c r="AS69" s="6" t="s">
        <v>285</v>
      </c>
      <c r="AT69" s="13">
        <v>2.93</v>
      </c>
      <c r="AU69" s="13">
        <v>3</v>
      </c>
      <c r="AV69" s="13">
        <v>2.5</v>
      </c>
      <c r="AW69" s="13">
        <v>2.5</v>
      </c>
      <c r="AX69" s="13">
        <v>2</v>
      </c>
      <c r="AY69" s="13">
        <v>4</v>
      </c>
      <c r="AZ69" s="13">
        <v>2.5</v>
      </c>
      <c r="BA69" s="13">
        <v>4</v>
      </c>
      <c r="BB69" s="6" t="s">
        <v>429</v>
      </c>
      <c r="BC69" s="13">
        <v>300</v>
      </c>
      <c r="BD69" s="6" t="str">
        <f xml:space="preserve"> HYPERLINK("ReviewHtml/review_Kaiba.html", "https://2danicritic.github.io/ReviewHtml/review_Kaiba.html")</f>
        <v>https://2danicritic.github.io/ReviewHtml/review_Kaiba.html</v>
      </c>
    </row>
    <row r="70" spans="21:56" x14ac:dyDescent="0.35">
      <c r="U70" s="6" t="s">
        <v>686</v>
      </c>
      <c r="V70" s="13">
        <v>2006</v>
      </c>
      <c r="W70" s="6" t="s">
        <v>82</v>
      </c>
      <c r="X70" s="6" t="s">
        <v>220</v>
      </c>
      <c r="Y70" s="6" t="s">
        <v>83</v>
      </c>
      <c r="Z70" s="6" t="s">
        <v>337</v>
      </c>
      <c r="AA70" s="13">
        <v>3.43</v>
      </c>
      <c r="AB70" s="13">
        <v>3.5</v>
      </c>
      <c r="AC70" s="13">
        <v>3.5</v>
      </c>
      <c r="AD70" s="13">
        <v>3.5</v>
      </c>
      <c r="AE70" s="13">
        <v>3.5</v>
      </c>
      <c r="AF70" s="13">
        <v>3</v>
      </c>
      <c r="AG70" s="13">
        <v>3</v>
      </c>
      <c r="AH70" s="13">
        <v>4</v>
      </c>
      <c r="AI70" s="6" t="s">
        <v>687</v>
      </c>
      <c r="AJ70" s="13">
        <v>115</v>
      </c>
      <c r="AK70" s="6" t="str">
        <f xml:space="preserve"> HYPERLINK("ReviewHtml/review_Tales_From_Earthsea.html", "https://2danicritic.github.io/ReviewHtml/review_Tales_From_Earthsea.html")</f>
        <v>https://2danicritic.github.io/ReviewHtml/review_Tales_From_Earthsea.html</v>
      </c>
      <c r="AN70" s="7" t="s">
        <v>430</v>
      </c>
      <c r="AO70" s="14">
        <v>2008</v>
      </c>
      <c r="AP70" s="7" t="s">
        <v>82</v>
      </c>
      <c r="AQ70" s="7" t="s">
        <v>172</v>
      </c>
      <c r="AR70" s="7" t="s">
        <v>106</v>
      </c>
      <c r="AS70" s="7" t="s">
        <v>431</v>
      </c>
      <c r="AT70" s="14">
        <v>2.29</v>
      </c>
      <c r="AU70" s="14">
        <v>3</v>
      </c>
      <c r="AV70" s="14">
        <v>2</v>
      </c>
      <c r="AW70" s="14">
        <v>2</v>
      </c>
      <c r="AX70" s="14">
        <v>2</v>
      </c>
      <c r="AY70" s="14">
        <v>2</v>
      </c>
      <c r="AZ70" s="14">
        <v>3</v>
      </c>
      <c r="BA70" s="14">
        <v>2</v>
      </c>
      <c r="BB70" s="7" t="s">
        <v>432</v>
      </c>
      <c r="BC70" s="14">
        <v>340</v>
      </c>
      <c r="BD70" s="7" t="str">
        <f xml:space="preserve"> HYPERLINK("ReviewHtml/review_Kannagi_-_Crazy_Shrine_Maidens.html", "https://2danicritic.github.io/ReviewHtml/review_Kannagi_-_Crazy_Shrine_Maidens.html")</f>
        <v>https://2danicritic.github.io/ReviewHtml/review_Kannagi_-_Crazy_Shrine_Maidens.html</v>
      </c>
    </row>
    <row r="71" spans="21:56" x14ac:dyDescent="0.35">
      <c r="U71" s="7" t="s">
        <v>726</v>
      </c>
      <c r="V71" s="14">
        <v>2006</v>
      </c>
      <c r="W71" s="7" t="s">
        <v>82</v>
      </c>
      <c r="X71" s="7" t="s">
        <v>184</v>
      </c>
      <c r="Y71" s="7" t="s">
        <v>83</v>
      </c>
      <c r="Z71" s="7" t="s">
        <v>681</v>
      </c>
      <c r="AA71" s="14">
        <v>4.07</v>
      </c>
      <c r="AB71" s="14">
        <v>3.5</v>
      </c>
      <c r="AC71" s="14">
        <v>3.5</v>
      </c>
      <c r="AD71" s="14">
        <v>4.5</v>
      </c>
      <c r="AE71" s="14">
        <v>4</v>
      </c>
      <c r="AF71" s="14">
        <v>4</v>
      </c>
      <c r="AG71" s="14">
        <v>4</v>
      </c>
      <c r="AH71" s="14">
        <v>5</v>
      </c>
      <c r="AI71" s="7" t="s">
        <v>727</v>
      </c>
      <c r="AJ71" s="14">
        <v>98</v>
      </c>
      <c r="AK71" s="7" t="str">
        <f xml:space="preserve"> HYPERLINK("ReviewHtml/review_The_Girl_Who_Leapt_Through_Time.html", "https://2danicritic.github.io/ReviewHtml/review_The_Girl_Who_Leapt_Through_Time.html")</f>
        <v>https://2danicritic.github.io/ReviewHtml/review_The_Girl_Who_Leapt_Through_Time.html</v>
      </c>
      <c r="AN71" s="6" t="s">
        <v>433</v>
      </c>
      <c r="AO71" s="13">
        <v>2008</v>
      </c>
      <c r="AP71" s="6" t="s">
        <v>82</v>
      </c>
      <c r="AQ71" s="6" t="s">
        <v>434</v>
      </c>
      <c r="AR71" s="6" t="s">
        <v>106</v>
      </c>
      <c r="AS71" s="6" t="s">
        <v>435</v>
      </c>
      <c r="AT71" s="13">
        <v>1.29</v>
      </c>
      <c r="AU71" s="13">
        <v>1</v>
      </c>
      <c r="AV71" s="13">
        <v>1</v>
      </c>
      <c r="AW71" s="13">
        <v>2</v>
      </c>
      <c r="AX71" s="13">
        <v>1</v>
      </c>
      <c r="AY71" s="13">
        <v>1</v>
      </c>
      <c r="AZ71" s="13">
        <v>2</v>
      </c>
      <c r="BA71" s="13">
        <v>1</v>
      </c>
      <c r="BB71" s="6" t="s">
        <v>436</v>
      </c>
      <c r="BC71" s="13">
        <v>300</v>
      </c>
      <c r="BD71" s="6" t="str">
        <f xml:space="preserve"> HYPERLINK("ReviewHtml/review_Kanokon_-_The_Girl_Who_Cried_Fox.html", "https://2danicritic.github.io/ReviewHtml/review_Kanokon_-_The_Girl_Who_Cried_Fox.html")</f>
        <v>https://2danicritic.github.io/ReviewHtml/review_Kanokon_-_The_Girl_Who_Cried_Fox.html</v>
      </c>
    </row>
    <row r="72" spans="21:56" x14ac:dyDescent="0.35">
      <c r="U72" s="6" t="s">
        <v>360</v>
      </c>
      <c r="V72" s="13">
        <v>2004</v>
      </c>
      <c r="W72" s="6" t="s">
        <v>82</v>
      </c>
      <c r="X72" s="6" t="s">
        <v>199</v>
      </c>
      <c r="Y72" s="6" t="s">
        <v>83</v>
      </c>
      <c r="Z72" s="6" t="s">
        <v>355</v>
      </c>
      <c r="AA72" s="13">
        <v>3.79</v>
      </c>
      <c r="AB72" s="13">
        <v>4.5</v>
      </c>
      <c r="AC72" s="13">
        <v>4</v>
      </c>
      <c r="AD72" s="13">
        <v>4.5</v>
      </c>
      <c r="AE72" s="13">
        <v>3.5</v>
      </c>
      <c r="AF72" s="13">
        <v>3.5</v>
      </c>
      <c r="AG72" s="13">
        <v>2.5</v>
      </c>
      <c r="AH72" s="13">
        <v>4</v>
      </c>
      <c r="AI72" s="6" t="s">
        <v>197</v>
      </c>
      <c r="AJ72" s="13">
        <v>98</v>
      </c>
      <c r="AK72" s="6" t="str">
        <f xml:space="preserve"> HYPERLINK("ReviewHtml/review_Ghost_in_the_Shell_2_-_Innocence.html", "https://2danicritic.github.io/ReviewHtml/review_Ghost_in_the_Shell_2_-_Innocence.html")</f>
        <v>https://2danicritic.github.io/ReviewHtml/review_Ghost_in_the_Shell_2_-_Innocence.html</v>
      </c>
      <c r="AN72" s="6" t="s">
        <v>665</v>
      </c>
      <c r="AO72" s="13">
        <v>2008</v>
      </c>
      <c r="AP72" s="6" t="s">
        <v>82</v>
      </c>
      <c r="AQ72" s="6" t="s">
        <v>203</v>
      </c>
      <c r="AR72" s="6" t="s">
        <v>106</v>
      </c>
      <c r="AS72" s="6" t="s">
        <v>666</v>
      </c>
      <c r="AT72" s="13">
        <v>3.93</v>
      </c>
      <c r="AU72" s="13">
        <v>4</v>
      </c>
      <c r="AV72" s="13">
        <v>4</v>
      </c>
      <c r="AW72" s="13">
        <v>4.5</v>
      </c>
      <c r="AX72" s="13">
        <v>3</v>
      </c>
      <c r="AY72" s="13">
        <v>3</v>
      </c>
      <c r="AZ72" s="13">
        <v>4</v>
      </c>
      <c r="BA72" s="13">
        <v>5</v>
      </c>
      <c r="BB72" s="6" t="s">
        <v>667</v>
      </c>
      <c r="BC72" s="13">
        <v>1275</v>
      </c>
      <c r="BD72" s="6" t="str">
        <f xml:space="preserve"> HYPERLINK("ReviewHtml/review_Soul_Eater.html", "https://2danicritic.github.io/ReviewHtml/review_Soul_Eater.html")</f>
        <v>https://2danicritic.github.io/ReviewHtml/review_Soul_Eater.html</v>
      </c>
    </row>
    <row r="73" spans="21:56" x14ac:dyDescent="0.35">
      <c r="U73" s="6" t="s">
        <v>403</v>
      </c>
      <c r="V73" s="13">
        <v>2004</v>
      </c>
      <c r="W73" s="6" t="s">
        <v>82</v>
      </c>
      <c r="X73" s="6" t="s">
        <v>220</v>
      </c>
      <c r="Y73" s="6" t="s">
        <v>83</v>
      </c>
      <c r="Z73" s="6" t="s">
        <v>221</v>
      </c>
      <c r="AA73" s="13">
        <v>4.1399999999999997</v>
      </c>
      <c r="AB73" s="13">
        <v>4</v>
      </c>
      <c r="AC73" s="13">
        <v>4.5</v>
      </c>
      <c r="AD73" s="13">
        <v>3.5</v>
      </c>
      <c r="AE73" s="13">
        <v>4</v>
      </c>
      <c r="AF73" s="13">
        <v>4</v>
      </c>
      <c r="AG73" s="13">
        <v>4</v>
      </c>
      <c r="AH73" s="13">
        <v>5</v>
      </c>
      <c r="AI73" s="6" t="s">
        <v>404</v>
      </c>
      <c r="AJ73" s="13">
        <v>119</v>
      </c>
      <c r="AK73" s="6" t="str">
        <f xml:space="preserve"> HYPERLINK("ReviewHtml/review_Howl's_Moving_Castle.html", "https://2danicritic.github.io/ReviewHtml/review_Howl's_Moving_Castle.html")</f>
        <v>https://2danicritic.github.io/ReviewHtml/review_Howl's_Moving_Castle.html</v>
      </c>
      <c r="AN73" s="6" t="s">
        <v>671</v>
      </c>
      <c r="AO73" s="13">
        <v>2008</v>
      </c>
      <c r="AP73" s="6" t="s">
        <v>82</v>
      </c>
      <c r="AQ73" s="6" t="s">
        <v>672</v>
      </c>
      <c r="AR73" s="6" t="s">
        <v>106</v>
      </c>
      <c r="AS73" s="6" t="s">
        <v>673</v>
      </c>
      <c r="AT73" s="13">
        <v>4</v>
      </c>
      <c r="AU73" s="13">
        <v>3</v>
      </c>
      <c r="AV73" s="13">
        <v>3.5</v>
      </c>
      <c r="AW73" s="13">
        <v>4</v>
      </c>
      <c r="AX73" s="13">
        <v>5</v>
      </c>
      <c r="AY73" s="13">
        <v>3.5</v>
      </c>
      <c r="AZ73" s="13">
        <v>4</v>
      </c>
      <c r="BA73" s="13">
        <v>5</v>
      </c>
      <c r="BB73" s="6" t="s">
        <v>674</v>
      </c>
      <c r="BC73" s="13">
        <v>630</v>
      </c>
      <c r="BD73" s="6" t="str">
        <f xml:space="preserve"> HYPERLINK("ReviewHtml/review_Spice_and_Wolf.html", "https://2danicritic.github.io/ReviewHtml/review_Spice_and_Wolf.html")</f>
        <v>https://2danicritic.github.io/ReviewHtml/review_Spice_and_Wolf.html</v>
      </c>
    </row>
    <row r="74" spans="21:56" x14ac:dyDescent="0.35">
      <c r="U74" s="7" t="s">
        <v>511</v>
      </c>
      <c r="V74" s="14">
        <v>2004</v>
      </c>
      <c r="W74" s="7" t="s">
        <v>82</v>
      </c>
      <c r="X74" s="7" t="s">
        <v>150</v>
      </c>
      <c r="Y74" s="7" t="s">
        <v>83</v>
      </c>
      <c r="Z74" s="7" t="s">
        <v>285</v>
      </c>
      <c r="AA74" s="14">
        <v>4.29</v>
      </c>
      <c r="AB74" s="14">
        <v>3</v>
      </c>
      <c r="AC74" s="14">
        <v>4</v>
      </c>
      <c r="AD74" s="14">
        <v>4</v>
      </c>
      <c r="AE74" s="14">
        <v>5</v>
      </c>
      <c r="AF74" s="14">
        <v>5</v>
      </c>
      <c r="AG74" s="14">
        <v>4</v>
      </c>
      <c r="AH74" s="14">
        <v>5</v>
      </c>
      <c r="AI74" s="7" t="s">
        <v>512</v>
      </c>
      <c r="AJ74" s="14">
        <v>103</v>
      </c>
      <c r="AK74" s="7" t="str">
        <f xml:space="preserve"> HYPERLINK("ReviewHtml/review_Mind_Game.html", "https://2danicritic.github.io/ReviewHtml/review_Mind_Game.html")</f>
        <v>https://2danicritic.github.io/ReviewHtml/review_Mind_Game.html</v>
      </c>
      <c r="AN74" s="6" t="s">
        <v>795</v>
      </c>
      <c r="AO74" s="13">
        <v>2008</v>
      </c>
      <c r="AP74" s="6" t="s">
        <v>82</v>
      </c>
      <c r="AQ74" s="6" t="s">
        <v>134</v>
      </c>
      <c r="AR74" s="6" t="s">
        <v>106</v>
      </c>
      <c r="AS74" s="6" t="s">
        <v>796</v>
      </c>
      <c r="AT74" s="13">
        <v>3.93</v>
      </c>
      <c r="AU74" s="13">
        <v>3.5</v>
      </c>
      <c r="AV74" s="13">
        <v>3.5</v>
      </c>
      <c r="AW74" s="13">
        <v>4</v>
      </c>
      <c r="AX74" s="13">
        <v>4</v>
      </c>
      <c r="AY74" s="13">
        <v>4</v>
      </c>
      <c r="AZ74" s="13">
        <v>4.5</v>
      </c>
      <c r="BA74" s="13">
        <v>4</v>
      </c>
      <c r="BB74" s="6" t="s">
        <v>432</v>
      </c>
      <c r="BC74" s="13">
        <v>625</v>
      </c>
      <c r="BD74" s="6" t="str">
        <f xml:space="preserve"> HYPERLINK("ReviewHtml/review_Toradora.html", "https://2danicritic.github.io/ReviewHtml/review_Toradora.html")</f>
        <v>https://2danicritic.github.io/ReviewHtml/review_Toradora.html</v>
      </c>
    </row>
    <row r="75" spans="21:56" x14ac:dyDescent="0.35">
      <c r="U75" s="6" t="s">
        <v>750</v>
      </c>
      <c r="V75" s="13">
        <v>2004</v>
      </c>
      <c r="W75" s="6" t="s">
        <v>82</v>
      </c>
      <c r="X75" s="6" t="s">
        <v>235</v>
      </c>
      <c r="Y75" s="6" t="s">
        <v>83</v>
      </c>
      <c r="Z75" s="6" t="s">
        <v>84</v>
      </c>
      <c r="AA75" s="13">
        <v>3</v>
      </c>
      <c r="AB75" s="13">
        <v>2.5</v>
      </c>
      <c r="AC75" s="13">
        <v>2.5</v>
      </c>
      <c r="AD75" s="13">
        <v>4</v>
      </c>
      <c r="AE75" s="13">
        <v>4</v>
      </c>
      <c r="AF75" s="13">
        <v>2</v>
      </c>
      <c r="AG75" s="13">
        <v>3</v>
      </c>
      <c r="AH75" s="13">
        <v>3</v>
      </c>
      <c r="AI75" s="6" t="s">
        <v>751</v>
      </c>
      <c r="AJ75" s="13">
        <v>90</v>
      </c>
      <c r="AK75" s="6" t="str">
        <f xml:space="preserve"> HYPERLINK("ReviewHtml/review_This_Boy_Can_Fight_Aliens.html", "https://2danicritic.github.io/ReviewHtml/review_This_Boy_Can_Fight_Aliens.html")</f>
        <v>https://2danicritic.github.io/ReviewHtml/review_This_Boy_Can_Fight_Aliens.html</v>
      </c>
      <c r="AN75" s="6" t="s">
        <v>104</v>
      </c>
      <c r="AO75" s="13">
        <v>2007</v>
      </c>
      <c r="AP75" s="6" t="s">
        <v>82</v>
      </c>
      <c r="AQ75" s="6" t="s">
        <v>105</v>
      </c>
      <c r="AR75" s="6" t="s">
        <v>106</v>
      </c>
      <c r="AS75" s="6" t="s">
        <v>107</v>
      </c>
      <c r="AT75" s="13">
        <v>3.93</v>
      </c>
      <c r="AU75" s="13">
        <v>3.5</v>
      </c>
      <c r="AV75" s="13">
        <v>4.5</v>
      </c>
      <c r="AW75" s="13">
        <v>4.5</v>
      </c>
      <c r="AX75" s="13">
        <v>4.5</v>
      </c>
      <c r="AY75" s="13">
        <v>3</v>
      </c>
      <c r="AZ75" s="13">
        <v>3.5</v>
      </c>
      <c r="BA75" s="13">
        <v>4</v>
      </c>
      <c r="BB75" s="6" t="s">
        <v>108</v>
      </c>
      <c r="BC75" s="13">
        <v>125</v>
      </c>
      <c r="BD75" s="6" t="str">
        <f xml:space="preserve"> HYPERLINK("ReviewHtml/review_Afro_Samurai.html", "https://2danicritic.github.io/ReviewHtml/review_Afro_Samurai.html")</f>
        <v>https://2danicritic.github.io/ReviewHtml/review_Afro_Samurai.html</v>
      </c>
    </row>
    <row r="76" spans="21:56" x14ac:dyDescent="0.35">
      <c r="U76" s="7" t="s">
        <v>193</v>
      </c>
      <c r="V76" s="14">
        <v>2003</v>
      </c>
      <c r="W76" s="7" t="s">
        <v>82</v>
      </c>
      <c r="X76" s="7" t="s">
        <v>194</v>
      </c>
      <c r="Y76" s="7" t="s">
        <v>195</v>
      </c>
      <c r="Z76" s="7" t="s">
        <v>196</v>
      </c>
      <c r="AA76" s="14">
        <v>2.5</v>
      </c>
      <c r="AB76" s="14">
        <v>2</v>
      </c>
      <c r="AC76" s="14">
        <v>2.5</v>
      </c>
      <c r="AD76" s="14">
        <v>3.5</v>
      </c>
      <c r="AE76" s="14">
        <v>2</v>
      </c>
      <c r="AF76" s="14">
        <v>1.5</v>
      </c>
      <c r="AG76" s="14">
        <v>2</v>
      </c>
      <c r="AH76" s="14">
        <v>4</v>
      </c>
      <c r="AI76" s="7" t="s">
        <v>197</v>
      </c>
      <c r="AJ76" s="14">
        <v>42</v>
      </c>
      <c r="AK76" s="7" t="str">
        <f xml:space="preserve"> HYPERLINK("ReviewHtml/review_Blame!.html", "https://2danicritic.github.io/ReviewHtml/review_Blame!.html")</f>
        <v>https://2danicritic.github.io/ReviewHtml/review_Blame!.html</v>
      </c>
      <c r="AN76" s="7" t="s">
        <v>137</v>
      </c>
      <c r="AO76" s="14">
        <v>2007</v>
      </c>
      <c r="AP76" s="7" t="s">
        <v>82</v>
      </c>
      <c r="AQ76" s="7" t="s">
        <v>138</v>
      </c>
      <c r="AR76" s="7" t="s">
        <v>106</v>
      </c>
      <c r="AS76" s="7" t="s">
        <v>139</v>
      </c>
      <c r="AT76" s="14">
        <v>4.07</v>
      </c>
      <c r="AU76" s="14">
        <v>3.5</v>
      </c>
      <c r="AV76" s="14">
        <v>3.5</v>
      </c>
      <c r="AW76" s="14">
        <v>4.5</v>
      </c>
      <c r="AX76" s="14">
        <v>4</v>
      </c>
      <c r="AY76" s="14">
        <v>3.5</v>
      </c>
      <c r="AZ76" s="14">
        <v>4.5</v>
      </c>
      <c r="BA76" s="14">
        <v>5</v>
      </c>
      <c r="BB76" s="7" t="s">
        <v>140</v>
      </c>
      <c r="BC76" s="14">
        <v>400</v>
      </c>
      <c r="BD76" s="7" t="str">
        <f xml:space="preserve"> HYPERLINK("ReviewHtml/review_Baccano!.html", "https://2danicritic.github.io/ReviewHtml/review_Baccano!.html")</f>
        <v>https://2danicritic.github.io/ReviewHtml/review_Baccano!.html</v>
      </c>
    </row>
    <row r="77" spans="21:56" x14ac:dyDescent="0.35">
      <c r="U77" s="6" t="s">
        <v>588</v>
      </c>
      <c r="V77" s="13">
        <v>2003</v>
      </c>
      <c r="W77" s="6" t="s">
        <v>82</v>
      </c>
      <c r="X77" s="6" t="s">
        <v>589</v>
      </c>
      <c r="Y77" s="6" t="s">
        <v>178</v>
      </c>
      <c r="Z77" s="6" t="s">
        <v>590</v>
      </c>
      <c r="AA77" s="13">
        <v>2.36</v>
      </c>
      <c r="AB77" s="13">
        <v>2</v>
      </c>
      <c r="AC77" s="13">
        <v>2</v>
      </c>
      <c r="AD77" s="13">
        <v>2</v>
      </c>
      <c r="AE77" s="13">
        <v>1.5</v>
      </c>
      <c r="AF77" s="13">
        <v>4</v>
      </c>
      <c r="AG77" s="13">
        <v>3</v>
      </c>
      <c r="AH77" s="13">
        <v>2</v>
      </c>
      <c r="AI77" s="6" t="s">
        <v>591</v>
      </c>
      <c r="AJ77" s="13">
        <v>90</v>
      </c>
      <c r="AK77" s="6" t="str">
        <f xml:space="preserve"> HYPERLINK("ReviewHtml/review_Parasite_Dolls.html", "https://2danicritic.github.io/ReviewHtml/review_Parasite_Dolls.html")</f>
        <v>https://2danicritic.github.io/ReviewHtml/review_Parasite_Dolls.html</v>
      </c>
      <c r="AN77" s="7" t="s">
        <v>576</v>
      </c>
      <c r="AO77" s="14">
        <v>2007</v>
      </c>
      <c r="AP77" s="7" t="s">
        <v>82</v>
      </c>
      <c r="AQ77" s="7" t="s">
        <v>184</v>
      </c>
      <c r="AR77" s="7" t="s">
        <v>106</v>
      </c>
      <c r="AS77" s="7" t="s">
        <v>577</v>
      </c>
      <c r="AT77" s="14">
        <v>2.29</v>
      </c>
      <c r="AU77" s="14">
        <v>2</v>
      </c>
      <c r="AV77" s="14">
        <v>2.5</v>
      </c>
      <c r="AW77" s="14">
        <v>3.5</v>
      </c>
      <c r="AX77" s="14">
        <v>2.5</v>
      </c>
      <c r="AY77" s="14">
        <v>1.5</v>
      </c>
      <c r="AZ77" s="14">
        <v>3</v>
      </c>
      <c r="BA77" s="14">
        <v>1</v>
      </c>
      <c r="BB77" s="7" t="s">
        <v>578</v>
      </c>
      <c r="BC77" s="14">
        <v>650</v>
      </c>
      <c r="BD77" s="7" t="str">
        <f xml:space="preserve"> HYPERLINK("ReviewHtml/review_Oh!_Edo_Rocket.html", "https://2danicritic.github.io/ReviewHtml/review_Oh!_Edo_Rocket.html")</f>
        <v>https://2danicritic.github.io/ReviewHtml/review_Oh!_Edo_Rocket.html</v>
      </c>
    </row>
    <row r="78" spans="21:56" x14ac:dyDescent="0.35">
      <c r="U78" s="6" t="s">
        <v>790</v>
      </c>
      <c r="V78" s="13">
        <v>2003</v>
      </c>
      <c r="W78" s="6" t="s">
        <v>82</v>
      </c>
      <c r="X78" s="6" t="s">
        <v>184</v>
      </c>
      <c r="Y78" s="6" t="s">
        <v>83</v>
      </c>
      <c r="Z78" s="6" t="s">
        <v>586</v>
      </c>
      <c r="AA78" s="13">
        <v>3.43</v>
      </c>
      <c r="AB78" s="13">
        <v>3</v>
      </c>
      <c r="AC78" s="13">
        <v>3.5</v>
      </c>
      <c r="AD78" s="13">
        <v>3</v>
      </c>
      <c r="AE78" s="13">
        <v>4</v>
      </c>
      <c r="AF78" s="13">
        <v>3.5</v>
      </c>
      <c r="AG78" s="13">
        <v>3</v>
      </c>
      <c r="AH78" s="13">
        <v>4</v>
      </c>
      <c r="AI78" s="6" t="s">
        <v>791</v>
      </c>
      <c r="AJ78" s="13">
        <v>92</v>
      </c>
      <c r="AK78" s="6" t="str">
        <f xml:space="preserve"> HYPERLINK("ReviewHtml/review_Tokyo_Godfathers.html", "https://2danicritic.github.io/ReviewHtml/review_Tokyo_Godfathers.html")</f>
        <v>https://2danicritic.github.io/ReviewHtml/review_Tokyo_Godfathers.html</v>
      </c>
      <c r="AN78" s="7" t="s">
        <v>129</v>
      </c>
      <c r="AO78" s="14">
        <v>2006</v>
      </c>
      <c r="AP78" s="7" t="s">
        <v>82</v>
      </c>
      <c r="AQ78" s="7" t="s">
        <v>130</v>
      </c>
      <c r="AR78" s="7" t="s">
        <v>106</v>
      </c>
      <c r="AS78" s="7" t="s">
        <v>131</v>
      </c>
      <c r="AT78" s="14">
        <v>2.86</v>
      </c>
      <c r="AU78" s="14">
        <v>3.5</v>
      </c>
      <c r="AV78" s="14">
        <v>3</v>
      </c>
      <c r="AW78" s="14">
        <v>3.5</v>
      </c>
      <c r="AX78" s="14">
        <v>2</v>
      </c>
      <c r="AY78" s="14">
        <v>2.5</v>
      </c>
      <c r="AZ78" s="14">
        <v>2.5</v>
      </c>
      <c r="BA78" s="14">
        <v>3</v>
      </c>
      <c r="BB78" s="7" t="s">
        <v>132</v>
      </c>
      <c r="BC78" s="14">
        <v>95</v>
      </c>
      <c r="BD78" s="7" t="str">
        <f xml:space="preserve"> HYPERLINK("ReviewHtml/review_Ayakashi_-_Samurai_Horror_Tales_-_Goblin_Cat.html", "https://2danicritic.github.io/ReviewHtml/review_Ayakashi_-_Samurai_Horror_Tales_-_Goblin_Cat.html")</f>
        <v>https://2danicritic.github.io/ReviewHtml/review_Ayakashi_-_Samurai_Horror_Tales_-_Goblin_Cat.html</v>
      </c>
    </row>
    <row r="79" spans="21:56" x14ac:dyDescent="0.35">
      <c r="U79" s="6" t="s">
        <v>100</v>
      </c>
      <c r="V79" s="13">
        <v>2002</v>
      </c>
      <c r="W79" s="6" t="s">
        <v>82</v>
      </c>
      <c r="X79" s="6" t="s">
        <v>101</v>
      </c>
      <c r="Y79" s="6" t="s">
        <v>83</v>
      </c>
      <c r="Z79" s="6" t="s">
        <v>102</v>
      </c>
      <c r="AA79" s="13">
        <v>3.64</v>
      </c>
      <c r="AB79" s="13">
        <v>3.5</v>
      </c>
      <c r="AC79" s="13">
        <v>3.5</v>
      </c>
      <c r="AD79" s="13">
        <v>3.5</v>
      </c>
      <c r="AE79" s="13">
        <v>3</v>
      </c>
      <c r="AF79" s="13">
        <v>4</v>
      </c>
      <c r="AG79" s="13">
        <v>4</v>
      </c>
      <c r="AH79" s="13">
        <v>4</v>
      </c>
      <c r="AI79" s="6" t="s">
        <v>103</v>
      </c>
      <c r="AJ79" s="13">
        <v>136</v>
      </c>
      <c r="AK79" s="6" t="str">
        <f xml:space="preserve"> HYPERLINK("ReviewHtml/review_A_Tree_of_Palme.html", "https://2danicritic.github.io/ReviewHtml/review_A_Tree_of_Palme.html")</f>
        <v>https://2danicritic.github.io/ReviewHtml/review_A_Tree_of_Palme.html</v>
      </c>
      <c r="AN79" s="6" t="s">
        <v>183</v>
      </c>
      <c r="AO79" s="13">
        <v>2006</v>
      </c>
      <c r="AP79" s="6" t="s">
        <v>82</v>
      </c>
      <c r="AQ79" s="6" t="s">
        <v>184</v>
      </c>
      <c r="AR79" s="6" t="s">
        <v>106</v>
      </c>
      <c r="AS79" s="6" t="s">
        <v>185</v>
      </c>
      <c r="AT79" s="13">
        <v>4.29</v>
      </c>
      <c r="AU79" s="13">
        <v>3</v>
      </c>
      <c r="AV79" s="13">
        <v>3.5</v>
      </c>
      <c r="AW79" s="13">
        <v>4.5</v>
      </c>
      <c r="AX79" s="13">
        <v>4.5</v>
      </c>
      <c r="AY79" s="13">
        <v>5</v>
      </c>
      <c r="AZ79" s="13">
        <v>4.5</v>
      </c>
      <c r="BA79" s="13">
        <v>5</v>
      </c>
      <c r="BB79" s="6" t="s">
        <v>186</v>
      </c>
      <c r="BC79" s="13">
        <v>600</v>
      </c>
      <c r="BD79" s="6" t="str">
        <f xml:space="preserve"> HYPERLINK("ReviewHtml/review_Black_Lagoon.html", "https://2danicritic.github.io/ReviewHtml/review_Black_Lagoon.html")</f>
        <v>https://2danicritic.github.io/ReviewHtml/review_Black_Lagoon.html</v>
      </c>
    </row>
    <row r="80" spans="21:56" x14ac:dyDescent="0.35">
      <c r="U80" s="7" t="s">
        <v>472</v>
      </c>
      <c r="V80" s="14">
        <v>2002</v>
      </c>
      <c r="W80" s="7" t="s">
        <v>82</v>
      </c>
      <c r="X80" s="7" t="s">
        <v>473</v>
      </c>
      <c r="Y80" s="7" t="s">
        <v>83</v>
      </c>
      <c r="Z80" s="7" t="s">
        <v>474</v>
      </c>
      <c r="AA80" s="14">
        <v>2.79</v>
      </c>
      <c r="AB80" s="14">
        <v>2.5</v>
      </c>
      <c r="AC80" s="14">
        <v>2.5</v>
      </c>
      <c r="AD80" s="14">
        <v>3</v>
      </c>
      <c r="AE80" s="14">
        <v>2</v>
      </c>
      <c r="AF80" s="14">
        <v>3</v>
      </c>
      <c r="AG80" s="14">
        <v>4.5</v>
      </c>
      <c r="AH80" s="14">
        <v>2</v>
      </c>
      <c r="AI80" s="7" t="s">
        <v>475</v>
      </c>
      <c r="AJ80" s="14">
        <v>92</v>
      </c>
      <c r="AK80" s="7" t="str">
        <f xml:space="preserve"> HYPERLINK("ReviewHtml/review_Lupin_the_Third_-_Episode_0_-_First_Contact.html", "https://2danicritic.github.io/ReviewHtml/review_Lupin_the_Third_-_Episode_0_-_First_Contact.html")</f>
        <v>https://2danicritic.github.io/ReviewHtml/review_Lupin_the_Third_-_Episode_0_-_First_Contact.html</v>
      </c>
      <c r="AN80" s="7" t="s">
        <v>241</v>
      </c>
      <c r="AO80" s="14">
        <v>2006</v>
      </c>
      <c r="AP80" s="7" t="s">
        <v>82</v>
      </c>
      <c r="AQ80" s="7" t="s">
        <v>238</v>
      </c>
      <c r="AR80" s="7" t="s">
        <v>106</v>
      </c>
      <c r="AS80" s="7" t="s">
        <v>242</v>
      </c>
      <c r="AT80" s="14">
        <v>4.3600000000000003</v>
      </c>
      <c r="AU80" s="14">
        <v>3.5</v>
      </c>
      <c r="AV80" s="14">
        <v>4</v>
      </c>
      <c r="AW80" s="14">
        <v>4.5</v>
      </c>
      <c r="AX80" s="14">
        <v>4.5</v>
      </c>
      <c r="AY80" s="14">
        <v>4.5</v>
      </c>
      <c r="AZ80" s="14">
        <v>4.5</v>
      </c>
      <c r="BA80" s="14">
        <v>5</v>
      </c>
      <c r="BB80" s="7" t="s">
        <v>243</v>
      </c>
      <c r="BC80" s="14">
        <v>1250</v>
      </c>
      <c r="BD80" s="7" t="str">
        <f xml:space="preserve"> HYPERLINK("ReviewHtml/review_Code_Geass_-_Lelouch_of_the_Rebellion.html", "https://2danicritic.github.io/ReviewHtml/review_Code_Geass_-_Lelouch_of_the_Rebellion.html")</f>
        <v>https://2danicritic.github.io/ReviewHtml/review_Code_Geass_-_Lelouch_of_the_Rebellion.html</v>
      </c>
    </row>
    <row r="81" spans="21:56" x14ac:dyDescent="0.35">
      <c r="U81" s="6" t="s">
        <v>703</v>
      </c>
      <c r="V81" s="13">
        <v>2002</v>
      </c>
      <c r="W81" s="6" t="s">
        <v>82</v>
      </c>
      <c r="X81" s="6" t="s">
        <v>220</v>
      </c>
      <c r="Y81" s="6" t="s">
        <v>83</v>
      </c>
      <c r="Z81" s="6" t="s">
        <v>704</v>
      </c>
      <c r="AA81" s="13">
        <v>3.5</v>
      </c>
      <c r="AB81" s="13">
        <v>3.5</v>
      </c>
      <c r="AC81" s="13">
        <v>3</v>
      </c>
      <c r="AD81" s="13">
        <v>3.5</v>
      </c>
      <c r="AE81" s="13">
        <v>3.5</v>
      </c>
      <c r="AF81" s="13">
        <v>3</v>
      </c>
      <c r="AG81" s="13">
        <v>4</v>
      </c>
      <c r="AH81" s="13">
        <v>4</v>
      </c>
      <c r="AI81" s="6" t="s">
        <v>501</v>
      </c>
      <c r="AJ81" s="13">
        <v>75</v>
      </c>
      <c r="AK81" s="6" t="str">
        <f xml:space="preserve"> HYPERLINK("ReviewHtml/review_The_Cat_Returns.html", "https://2danicritic.github.io/ReviewHtml/review_The_Cat_Returns.html")</f>
        <v>https://2danicritic.github.io/ReviewHtml/review_The_Cat_Returns.html</v>
      </c>
      <c r="AN81" s="7" t="s">
        <v>277</v>
      </c>
      <c r="AO81" s="14">
        <v>2006</v>
      </c>
      <c r="AP81" s="7" t="s">
        <v>82</v>
      </c>
      <c r="AQ81" s="7" t="s">
        <v>184</v>
      </c>
      <c r="AR81" s="7" t="s">
        <v>106</v>
      </c>
      <c r="AS81" s="7" t="s">
        <v>278</v>
      </c>
      <c r="AT81" s="14">
        <v>4.71</v>
      </c>
      <c r="AU81" s="14">
        <v>4</v>
      </c>
      <c r="AV81" s="14">
        <v>4.5</v>
      </c>
      <c r="AW81" s="14">
        <v>5</v>
      </c>
      <c r="AX81" s="14">
        <v>5</v>
      </c>
      <c r="AY81" s="14">
        <v>4.5</v>
      </c>
      <c r="AZ81" s="14">
        <v>5</v>
      </c>
      <c r="BA81" s="14">
        <v>5</v>
      </c>
      <c r="BB81" s="7" t="s">
        <v>279</v>
      </c>
      <c r="BC81" s="14">
        <v>925</v>
      </c>
      <c r="BD81" s="7" t="str">
        <f xml:space="preserve"> HYPERLINK("ReviewHtml/review_Death_Note.html", "https://2danicritic.github.io/ReviewHtml/review_Death_Note.html")</f>
        <v>https://2danicritic.github.io/ReviewHtml/review_Death_Note.html</v>
      </c>
    </row>
    <row r="82" spans="21:56" x14ac:dyDescent="0.35">
      <c r="U82" s="6" t="s">
        <v>813</v>
      </c>
      <c r="V82" s="13">
        <v>2002</v>
      </c>
      <c r="W82" s="6" t="s">
        <v>82</v>
      </c>
      <c r="X82" s="6" t="s">
        <v>848</v>
      </c>
      <c r="Y82" s="6" t="s">
        <v>178</v>
      </c>
      <c r="Z82" s="6" t="s">
        <v>84</v>
      </c>
      <c r="AA82" s="13">
        <v>3.07</v>
      </c>
      <c r="AB82" s="13">
        <v>2.5</v>
      </c>
      <c r="AC82" s="13">
        <v>3</v>
      </c>
      <c r="AD82" s="13">
        <v>3</v>
      </c>
      <c r="AE82" s="13">
        <v>3.5</v>
      </c>
      <c r="AF82" s="13">
        <v>3</v>
      </c>
      <c r="AG82" s="13">
        <v>2.5</v>
      </c>
      <c r="AH82" s="13">
        <v>4</v>
      </c>
      <c r="AI82" s="6" t="s">
        <v>814</v>
      </c>
      <c r="AJ82" s="13">
        <v>25</v>
      </c>
      <c r="AK82" s="6" t="str">
        <f xml:space="preserve"> HYPERLINK("ReviewHtml/review_The_Garden_of_Words.html", "https://2danicritic.github.io/ReviewHtml/review_The_Garden_of_Words.html")</f>
        <v>https://2danicritic.github.io/ReviewHtml/review_The_Garden_of_Words.html</v>
      </c>
      <c r="AN82" s="7" t="s">
        <v>317</v>
      </c>
      <c r="AO82" s="14">
        <v>2006</v>
      </c>
      <c r="AP82" s="7" t="s">
        <v>82</v>
      </c>
      <c r="AQ82" s="7" t="s">
        <v>318</v>
      </c>
      <c r="AR82" s="7" t="s">
        <v>106</v>
      </c>
      <c r="AS82" s="7" t="s">
        <v>319</v>
      </c>
      <c r="AT82" s="14">
        <v>2.64</v>
      </c>
      <c r="AU82" s="14">
        <v>3</v>
      </c>
      <c r="AV82" s="14">
        <v>3</v>
      </c>
      <c r="AW82" s="14">
        <v>3</v>
      </c>
      <c r="AX82" s="14">
        <v>3</v>
      </c>
      <c r="AY82" s="14">
        <v>2</v>
      </c>
      <c r="AZ82" s="14">
        <v>2.5</v>
      </c>
      <c r="BA82" s="14">
        <v>2</v>
      </c>
      <c r="BB82" s="7" t="s">
        <v>320</v>
      </c>
      <c r="BC82" s="14">
        <v>600</v>
      </c>
      <c r="BD82" s="7" t="str">
        <f xml:space="preserve"> HYPERLINK("ReviewHtml/review_Fate_-_Stay_Night.html", "https://2danicritic.github.io/ReviewHtml/review_Fate_-_Stay_Night.html")</f>
        <v>https://2danicritic.github.io/ReviewHtml/review_Fate_-_Stay_Night.html</v>
      </c>
    </row>
    <row r="83" spans="21:56" x14ac:dyDescent="0.35">
      <c r="U83" s="7" t="s">
        <v>227</v>
      </c>
      <c r="V83" s="14">
        <v>2001</v>
      </c>
      <c r="W83" s="7" t="s">
        <v>82</v>
      </c>
      <c r="X83" s="7" t="s">
        <v>134</v>
      </c>
      <c r="Y83" s="7" t="s">
        <v>178</v>
      </c>
      <c r="Z83" s="7" t="s">
        <v>228</v>
      </c>
      <c r="AA83" s="14">
        <v>3.5</v>
      </c>
      <c r="AB83" s="14">
        <v>4</v>
      </c>
      <c r="AC83" s="14">
        <v>4</v>
      </c>
      <c r="AD83" s="14">
        <v>2</v>
      </c>
      <c r="AE83" s="14">
        <v>3</v>
      </c>
      <c r="AF83" s="14">
        <v>3</v>
      </c>
      <c r="AG83" s="14">
        <v>4</v>
      </c>
      <c r="AH83" s="14">
        <v>4.5</v>
      </c>
      <c r="AI83" s="7" t="s">
        <v>229</v>
      </c>
      <c r="AJ83" s="14">
        <v>34</v>
      </c>
      <c r="AK83" s="7" t="str">
        <f xml:space="preserve"> HYPERLINK("ReviewHtml/review_Cat_Soup.html", "https://2danicritic.github.io/ReviewHtml/review_Cat_Soup.html")</f>
        <v>https://2danicritic.github.io/ReviewHtml/review_Cat_Soup.html</v>
      </c>
      <c r="AN83" s="6" t="s">
        <v>742</v>
      </c>
      <c r="AO83" s="13">
        <v>2006</v>
      </c>
      <c r="AP83" s="6" t="s">
        <v>82</v>
      </c>
      <c r="AQ83" s="6" t="s">
        <v>97</v>
      </c>
      <c r="AR83" s="6" t="s">
        <v>106</v>
      </c>
      <c r="AS83" s="6" t="s">
        <v>462</v>
      </c>
      <c r="AT83" s="13">
        <v>2.93</v>
      </c>
      <c r="AU83" s="13">
        <v>3</v>
      </c>
      <c r="AV83" s="13">
        <v>3</v>
      </c>
      <c r="AW83" s="13">
        <v>3.5</v>
      </c>
      <c r="AX83" s="13">
        <v>3.5</v>
      </c>
      <c r="AY83" s="13">
        <v>2.5</v>
      </c>
      <c r="AZ83" s="13">
        <v>2.5</v>
      </c>
      <c r="BA83" s="13">
        <v>2.5</v>
      </c>
      <c r="BB83" s="6" t="s">
        <v>743</v>
      </c>
      <c r="BC83" s="13">
        <v>700</v>
      </c>
      <c r="BD83" s="6" t="str">
        <f xml:space="preserve"> HYPERLINK("ReviewHtml/review_The_Melancholy_of_Haruhi_Suzumiya.html", "https://2danicritic.github.io/ReviewHtml/review_The_Melancholy_of_Haruhi_Suzumiya.html")</f>
        <v>https://2danicritic.github.io/ReviewHtml/review_The_Melancholy_of_Haruhi_Suzumiya.html</v>
      </c>
    </row>
    <row r="84" spans="21:56" x14ac:dyDescent="0.35">
      <c r="U84" s="7" t="s">
        <v>675</v>
      </c>
      <c r="V84" s="14">
        <v>2001</v>
      </c>
      <c r="W84" s="7" t="s">
        <v>82</v>
      </c>
      <c r="X84" s="7" t="s">
        <v>220</v>
      </c>
      <c r="Y84" s="7" t="s">
        <v>83</v>
      </c>
      <c r="Z84" s="7" t="s">
        <v>221</v>
      </c>
      <c r="AA84" s="14">
        <v>4</v>
      </c>
      <c r="AB84" s="14">
        <v>4</v>
      </c>
      <c r="AC84" s="14">
        <v>4</v>
      </c>
      <c r="AD84" s="14">
        <v>4</v>
      </c>
      <c r="AE84" s="14">
        <v>3.5</v>
      </c>
      <c r="AF84" s="14">
        <v>3.5</v>
      </c>
      <c r="AG84" s="14">
        <v>4</v>
      </c>
      <c r="AH84" s="14">
        <v>5</v>
      </c>
      <c r="AI84" s="7" t="s">
        <v>501</v>
      </c>
      <c r="AJ84" s="14">
        <v>125</v>
      </c>
      <c r="AK84" s="7" t="str">
        <f xml:space="preserve"> HYPERLINK("ReviewHtml/review_Spirited_Away.html", "https://2danicritic.github.io/ReviewHtml/review_Spirited_Away.html")</f>
        <v>https://2danicritic.github.io/ReviewHtml/review_Spirited_Away.html</v>
      </c>
      <c r="AN84" s="7" t="s">
        <v>815</v>
      </c>
      <c r="AO84" s="14">
        <v>2006</v>
      </c>
      <c r="AP84" s="7" t="s">
        <v>82</v>
      </c>
      <c r="AQ84" s="7" t="s">
        <v>105</v>
      </c>
      <c r="AR84" s="7" t="s">
        <v>106</v>
      </c>
      <c r="AS84" s="7" t="s">
        <v>816</v>
      </c>
      <c r="AT84" s="14">
        <v>3.43</v>
      </c>
      <c r="AU84" s="14">
        <v>3</v>
      </c>
      <c r="AV84" s="14">
        <v>3</v>
      </c>
      <c r="AW84" s="14">
        <v>3.5</v>
      </c>
      <c r="AX84" s="14">
        <v>3</v>
      </c>
      <c r="AY84" s="14">
        <v>3.5</v>
      </c>
      <c r="AZ84" s="14">
        <v>4</v>
      </c>
      <c r="BA84" s="14">
        <v>4</v>
      </c>
      <c r="BB84" s="7" t="s">
        <v>817</v>
      </c>
      <c r="BC84" s="14">
        <v>600</v>
      </c>
      <c r="BD84" s="7" t="str">
        <f xml:space="preserve"> HYPERLINK("ReviewHtml/review_Welcome_to_the_N.H.K..html", "https://2danicritic.github.io/ReviewHtml/review_Welcome_to_the_N.H.K..html")</f>
        <v>https://2danicritic.github.io/ReviewHtml/review_Welcome_to_the_N.H.K..html</v>
      </c>
    </row>
    <row r="85" spans="21:56" x14ac:dyDescent="0.35">
      <c r="U85" s="6" t="s">
        <v>198</v>
      </c>
      <c r="V85" s="13">
        <v>2000</v>
      </c>
      <c r="W85" s="6" t="s">
        <v>82</v>
      </c>
      <c r="X85" s="6" t="s">
        <v>199</v>
      </c>
      <c r="Y85" s="6" t="s">
        <v>83</v>
      </c>
      <c r="Z85" s="6" t="s">
        <v>200</v>
      </c>
      <c r="AA85" s="13">
        <v>2.57</v>
      </c>
      <c r="AB85" s="13">
        <v>3</v>
      </c>
      <c r="AC85" s="13">
        <v>2</v>
      </c>
      <c r="AD85" s="13">
        <v>3</v>
      </c>
      <c r="AE85" s="13">
        <v>2</v>
      </c>
      <c r="AF85" s="13">
        <v>2</v>
      </c>
      <c r="AG85" s="13">
        <v>3</v>
      </c>
      <c r="AH85" s="13">
        <v>3</v>
      </c>
      <c r="AI85" s="6" t="s">
        <v>201</v>
      </c>
      <c r="AJ85" s="13">
        <v>45</v>
      </c>
      <c r="AK85" s="6" t="str">
        <f xml:space="preserve"> HYPERLINK("ReviewHtml/review_Blood_-_The_Last_Vampire.html", "https://2danicritic.github.io/ReviewHtml/review_Blood_-_The_Last_Vampire.html")</f>
        <v>https://2danicritic.github.io/ReviewHtml/review_Blood_-_The_Last_Vampire.html</v>
      </c>
      <c r="AN85" s="6" t="s">
        <v>839</v>
      </c>
      <c r="AO85" s="13">
        <v>2006</v>
      </c>
      <c r="AP85" s="6" t="s">
        <v>82</v>
      </c>
      <c r="AQ85" s="6" t="s">
        <v>199</v>
      </c>
      <c r="AR85" s="6" t="s">
        <v>106</v>
      </c>
      <c r="AS85" s="6" t="s">
        <v>619</v>
      </c>
      <c r="AT85" s="13">
        <v>2.36</v>
      </c>
      <c r="AU85" s="13">
        <v>3</v>
      </c>
      <c r="AV85" s="13">
        <v>3.5</v>
      </c>
      <c r="AW85" s="13">
        <v>2.5</v>
      </c>
      <c r="AX85" s="13">
        <v>2</v>
      </c>
      <c r="AY85" s="13">
        <v>2</v>
      </c>
      <c r="AZ85" s="13">
        <v>1.5</v>
      </c>
      <c r="BA85" s="13">
        <v>2</v>
      </c>
      <c r="BB85" s="6" t="s">
        <v>840</v>
      </c>
      <c r="BC85" s="13">
        <v>600</v>
      </c>
      <c r="BD85" s="6" t="str">
        <f xml:space="preserve"> HYPERLINK("ReviewHtml/review_xxxHolic.html", "https://2danicritic.github.io/ReviewHtml/review_xxxHolic.html")</f>
        <v>https://2danicritic.github.io/ReviewHtml/review_xxxHolic.html</v>
      </c>
    </row>
    <row r="86" spans="21:56" x14ac:dyDescent="0.35">
      <c r="U86" s="7" t="s">
        <v>328</v>
      </c>
      <c r="V86" s="14">
        <v>2000</v>
      </c>
      <c r="W86" s="7" t="s">
        <v>82</v>
      </c>
      <c r="X86" s="7" t="s">
        <v>329</v>
      </c>
      <c r="Y86" s="7" t="s">
        <v>178</v>
      </c>
      <c r="Z86" s="7" t="s">
        <v>330</v>
      </c>
      <c r="AA86" s="14">
        <v>4.57</v>
      </c>
      <c r="AB86" s="14">
        <v>4</v>
      </c>
      <c r="AC86" s="14">
        <v>4</v>
      </c>
      <c r="AD86" s="14">
        <v>5</v>
      </c>
      <c r="AE86" s="14">
        <v>4</v>
      </c>
      <c r="AF86" s="14">
        <v>5</v>
      </c>
      <c r="AG86" s="14">
        <v>5</v>
      </c>
      <c r="AH86" s="14">
        <v>5</v>
      </c>
      <c r="AI86" s="7" t="s">
        <v>331</v>
      </c>
      <c r="AJ86" s="14">
        <v>150</v>
      </c>
      <c r="AK86" s="7" t="str">
        <f xml:space="preserve"> HYPERLINK("ReviewHtml/review_FLCL.html", "https://2danicritic.github.io/ReviewHtml/review_FLCL.html")</f>
        <v>https://2danicritic.github.io/ReviewHtml/review_FLCL.html</v>
      </c>
      <c r="AN86" s="6" t="s">
        <v>516</v>
      </c>
      <c r="AO86" s="13">
        <v>2005</v>
      </c>
      <c r="AP86" s="6" t="s">
        <v>82</v>
      </c>
      <c r="AQ86" s="6" t="s">
        <v>517</v>
      </c>
      <c r="AR86" s="6" t="s">
        <v>106</v>
      </c>
      <c r="AS86" s="6" t="s">
        <v>518</v>
      </c>
      <c r="AT86" s="13">
        <v>4.6399999999999997</v>
      </c>
      <c r="AU86" s="13">
        <v>4.5</v>
      </c>
      <c r="AV86" s="13">
        <v>4.5</v>
      </c>
      <c r="AW86" s="13">
        <v>5</v>
      </c>
      <c r="AX86" s="13">
        <v>4.5</v>
      </c>
      <c r="AY86" s="13">
        <v>5</v>
      </c>
      <c r="AZ86" s="13">
        <v>4</v>
      </c>
      <c r="BA86" s="13">
        <v>5</v>
      </c>
      <c r="BB86" s="6" t="s">
        <v>519</v>
      </c>
      <c r="BC86" s="13">
        <v>650</v>
      </c>
      <c r="BD86" s="6" t="str">
        <f xml:space="preserve"> HYPERLINK("ReviewHtml/review_Mushi-Shi.html", "https://2danicritic.github.io/ReviewHtml/review_Mushi-Shi.html")</f>
        <v>https://2danicritic.github.io/ReviewHtml/review_Mushi-Shi.html</v>
      </c>
    </row>
    <row r="87" spans="21:56" x14ac:dyDescent="0.35">
      <c r="U87" s="6" t="s">
        <v>506</v>
      </c>
      <c r="V87" s="13">
        <v>2000</v>
      </c>
      <c r="W87" s="6" t="s">
        <v>82</v>
      </c>
      <c r="X87" s="6" t="s">
        <v>503</v>
      </c>
      <c r="Y87" s="6" t="s">
        <v>178</v>
      </c>
      <c r="Z87" s="6" t="s">
        <v>504</v>
      </c>
      <c r="AA87" s="13">
        <v>3.14</v>
      </c>
      <c r="AB87" s="13">
        <v>3</v>
      </c>
      <c r="AC87" s="13">
        <v>2</v>
      </c>
      <c r="AD87" s="13">
        <v>3</v>
      </c>
      <c r="AE87" s="13">
        <v>2</v>
      </c>
      <c r="AF87" s="13">
        <v>3</v>
      </c>
      <c r="AG87" s="13">
        <v>5</v>
      </c>
      <c r="AH87" s="13">
        <v>4</v>
      </c>
      <c r="AI87" s="6" t="s">
        <v>507</v>
      </c>
      <c r="AJ87" s="13">
        <v>60</v>
      </c>
      <c r="AK87" s="6" t="str">
        <f xml:space="preserve"> HYPERLINK("ReviewHtml/review_Mezzo_Forte.html", "https://2danicritic.github.io/ReviewHtml/review_Mezzo_Forte.html")</f>
        <v>https://2danicritic.github.io/ReviewHtml/review_Mezzo_Forte.html</v>
      </c>
      <c r="AN87" s="7" t="s">
        <v>342</v>
      </c>
      <c r="AO87" s="14">
        <v>2004</v>
      </c>
      <c r="AP87" s="7" t="s">
        <v>82</v>
      </c>
      <c r="AQ87" s="7" t="s">
        <v>105</v>
      </c>
      <c r="AR87" s="7" t="s">
        <v>106</v>
      </c>
      <c r="AS87" s="7" t="s">
        <v>343</v>
      </c>
      <c r="AT87" s="14">
        <v>4.29</v>
      </c>
      <c r="AU87" s="14">
        <v>3</v>
      </c>
      <c r="AV87" s="14">
        <v>4.5</v>
      </c>
      <c r="AW87" s="14">
        <v>5</v>
      </c>
      <c r="AX87" s="14">
        <v>4</v>
      </c>
      <c r="AY87" s="14">
        <v>4.5</v>
      </c>
      <c r="AZ87" s="14">
        <v>4</v>
      </c>
      <c r="BA87" s="14">
        <v>5</v>
      </c>
      <c r="BB87" s="7" t="s">
        <v>344</v>
      </c>
      <c r="BC87" s="14">
        <v>600</v>
      </c>
      <c r="BD87" s="7" t="str">
        <f xml:space="preserve"> HYPERLINK("ReviewHtml/review_Gankutsuou_-_The_Count_of_Monte_Cristo.html", "https://2danicritic.github.io/ReviewHtml/review_Gankutsuou_-_The_Count_of_Monte_Cristo.html")</f>
        <v>https://2danicritic.github.io/ReviewHtml/review_Gankutsuou_-_The_Count_of_Monte_Cristo.html</v>
      </c>
    </row>
    <row r="88" spans="21:56" x14ac:dyDescent="0.35">
      <c r="U88" s="6" t="s">
        <v>661</v>
      </c>
      <c r="V88" s="13">
        <v>2000</v>
      </c>
      <c r="W88" s="6" t="s">
        <v>82</v>
      </c>
      <c r="X88" s="6" t="s">
        <v>662</v>
      </c>
      <c r="Y88" s="6" t="s">
        <v>178</v>
      </c>
      <c r="Z88" s="6" t="s">
        <v>663</v>
      </c>
      <c r="AA88" s="13">
        <v>1.71</v>
      </c>
      <c r="AB88" s="13">
        <v>1.5</v>
      </c>
      <c r="AC88" s="13">
        <v>2</v>
      </c>
      <c r="AD88" s="13">
        <v>2.5</v>
      </c>
      <c r="AE88" s="13">
        <v>1.5</v>
      </c>
      <c r="AF88" s="13">
        <v>1.5</v>
      </c>
      <c r="AG88" s="13">
        <v>2</v>
      </c>
      <c r="AH88" s="13">
        <v>1</v>
      </c>
      <c r="AI88" s="6" t="s">
        <v>664</v>
      </c>
      <c r="AJ88" s="13">
        <v>60</v>
      </c>
      <c r="AK88" s="6" t="str">
        <f xml:space="preserve"> HYPERLINK("ReviewHtml/review_Sin_-_The_Movie.html", "https://2danicritic.github.io/ReviewHtml/review_Sin_-_The_Movie.html")</f>
        <v>https://2danicritic.github.io/ReviewHtml/review_Sin_-_The_Movie.html</v>
      </c>
      <c r="AN88" s="6" t="s">
        <v>345</v>
      </c>
      <c r="AO88" s="13">
        <v>2004</v>
      </c>
      <c r="AP88" s="6" t="s">
        <v>82</v>
      </c>
      <c r="AQ88" s="6" t="s">
        <v>105</v>
      </c>
      <c r="AR88" s="6" t="s">
        <v>106</v>
      </c>
      <c r="AS88" s="6" t="s">
        <v>346</v>
      </c>
      <c r="AT88" s="13">
        <v>3.29</v>
      </c>
      <c r="AU88" s="13">
        <v>2.5</v>
      </c>
      <c r="AV88" s="13">
        <v>2.5</v>
      </c>
      <c r="AW88" s="13">
        <v>3</v>
      </c>
      <c r="AX88" s="13">
        <v>2.5</v>
      </c>
      <c r="AY88" s="13">
        <v>4</v>
      </c>
      <c r="AZ88" s="13">
        <v>4.5</v>
      </c>
      <c r="BA88" s="13">
        <v>4</v>
      </c>
      <c r="BB88" s="6" t="s">
        <v>347</v>
      </c>
      <c r="BC88" s="13">
        <v>650</v>
      </c>
      <c r="BD88" s="6" t="str">
        <f xml:space="preserve"> HYPERLINK("ReviewHtml/review_Gantz.html", "https://2danicritic.github.io/ReviewHtml/review_Gantz.html")</f>
        <v>https://2danicritic.github.io/ReviewHtml/review_Gantz.html</v>
      </c>
    </row>
    <row r="89" spans="21:56" x14ac:dyDescent="0.35">
      <c r="U89" s="7" t="s">
        <v>533</v>
      </c>
      <c r="V89" s="14">
        <v>1999</v>
      </c>
      <c r="W89" s="7" t="s">
        <v>82</v>
      </c>
      <c r="X89" s="7" t="s">
        <v>220</v>
      </c>
      <c r="Y89" s="7" t="s">
        <v>83</v>
      </c>
      <c r="Z89" s="7" t="s">
        <v>365</v>
      </c>
      <c r="AA89" s="14">
        <v>3.21</v>
      </c>
      <c r="AB89" s="14">
        <v>3.5</v>
      </c>
      <c r="AC89" s="14">
        <v>3.5</v>
      </c>
      <c r="AD89" s="14">
        <v>3.5</v>
      </c>
      <c r="AE89" s="14">
        <v>3</v>
      </c>
      <c r="AF89" s="14">
        <v>1.5</v>
      </c>
      <c r="AG89" s="14">
        <v>3.5</v>
      </c>
      <c r="AH89" s="14">
        <v>4</v>
      </c>
      <c r="AI89" s="7" t="s">
        <v>534</v>
      </c>
      <c r="AJ89" s="14">
        <v>104</v>
      </c>
      <c r="AK89" s="7" t="str">
        <f xml:space="preserve"> HYPERLINK("ReviewHtml/review_My_Neighbors_The_Yamadas.html", "https://2danicritic.github.io/ReviewHtml/review_My_Neighbors_The_Yamadas.html")</f>
        <v>https://2danicritic.github.io/ReviewHtml/review_My_Neighbors_The_Yamadas.html</v>
      </c>
      <c r="AN89" s="6" t="s">
        <v>502</v>
      </c>
      <c r="AO89" s="13">
        <v>2004</v>
      </c>
      <c r="AP89" s="6" t="s">
        <v>82</v>
      </c>
      <c r="AQ89" s="6" t="s">
        <v>503</v>
      </c>
      <c r="AR89" s="6" t="s">
        <v>106</v>
      </c>
      <c r="AS89" s="6" t="s">
        <v>504</v>
      </c>
      <c r="AT89" s="13">
        <v>2.79</v>
      </c>
      <c r="AU89" s="13">
        <v>2.5</v>
      </c>
      <c r="AV89" s="13">
        <v>2</v>
      </c>
      <c r="AW89" s="13">
        <v>3</v>
      </c>
      <c r="AX89" s="13">
        <v>2.5</v>
      </c>
      <c r="AY89" s="13">
        <v>2.5</v>
      </c>
      <c r="AZ89" s="13">
        <v>3.5</v>
      </c>
      <c r="BA89" s="13">
        <v>3.5</v>
      </c>
      <c r="BB89" s="6" t="s">
        <v>505</v>
      </c>
      <c r="BC89" s="13">
        <v>325</v>
      </c>
      <c r="BD89" s="6" t="str">
        <f xml:space="preserve"> HYPERLINK("ReviewHtml/review_Mezzo_DSA.html", "https://2danicritic.github.io/ReviewHtml/review_Mezzo_DSA.html")</f>
        <v>https://2danicritic.github.io/ReviewHtml/review_Mezzo_DSA.html</v>
      </c>
    </row>
    <row r="90" spans="21:56" x14ac:dyDescent="0.35">
      <c r="U90" s="6" t="s">
        <v>594</v>
      </c>
      <c r="V90" s="13">
        <v>1997</v>
      </c>
      <c r="W90" s="6" t="s">
        <v>82</v>
      </c>
      <c r="X90" s="6" t="s">
        <v>184</v>
      </c>
      <c r="Y90" s="6" t="s">
        <v>83</v>
      </c>
      <c r="Z90" s="6" t="s">
        <v>586</v>
      </c>
      <c r="AA90" s="13">
        <v>3.86</v>
      </c>
      <c r="AB90" s="13">
        <v>3</v>
      </c>
      <c r="AC90" s="13">
        <v>2.5</v>
      </c>
      <c r="AD90" s="13">
        <v>4</v>
      </c>
      <c r="AE90" s="13">
        <v>3.5</v>
      </c>
      <c r="AF90" s="13">
        <v>5</v>
      </c>
      <c r="AG90" s="13">
        <v>4</v>
      </c>
      <c r="AH90" s="13">
        <v>5</v>
      </c>
      <c r="AI90" s="6" t="s">
        <v>595</v>
      </c>
      <c r="AJ90" s="13">
        <v>81</v>
      </c>
      <c r="AK90" s="6" t="str">
        <f xml:space="preserve"> HYPERLINK("ReviewHtml/review_Perfect_Blue.html", "https://2danicritic.github.io/ReviewHtml/review_Perfect_Blue.html")</f>
        <v>https://2danicritic.github.io/ReviewHtml/review_Perfect_Blue.html</v>
      </c>
      <c r="AN90" s="7" t="s">
        <v>554</v>
      </c>
      <c r="AO90" s="14">
        <v>2004</v>
      </c>
      <c r="AP90" s="7" t="s">
        <v>82</v>
      </c>
      <c r="AQ90" s="7" t="s">
        <v>322</v>
      </c>
      <c r="AR90" s="7" t="s">
        <v>106</v>
      </c>
      <c r="AS90" s="7" t="s">
        <v>555</v>
      </c>
      <c r="AT90" s="14">
        <v>1.93</v>
      </c>
      <c r="AU90" s="14">
        <v>2</v>
      </c>
      <c r="AV90" s="14">
        <v>2</v>
      </c>
      <c r="AW90" s="14">
        <v>3</v>
      </c>
      <c r="AX90" s="14">
        <v>2</v>
      </c>
      <c r="AY90" s="14">
        <v>1.5</v>
      </c>
      <c r="AZ90" s="14">
        <v>2</v>
      </c>
      <c r="BA90" s="14">
        <v>1</v>
      </c>
      <c r="BB90" s="7" t="s">
        <v>363</v>
      </c>
      <c r="BC90" s="14">
        <v>300</v>
      </c>
      <c r="BD90" s="7" t="str">
        <f xml:space="preserve"> HYPERLINK("ReviewHtml/review_Ninja_Nonsense.html", "https://2danicritic.github.io/ReviewHtml/review_Ninja_Nonsense.html")</f>
        <v>https://2danicritic.github.io/ReviewHtml/review_Ninja_Nonsense.html</v>
      </c>
    </row>
    <row r="91" spans="21:56" x14ac:dyDescent="0.35">
      <c r="U91" s="7" t="s">
        <v>615</v>
      </c>
      <c r="V91" s="14">
        <v>1997</v>
      </c>
      <c r="W91" s="7" t="s">
        <v>82</v>
      </c>
      <c r="X91" s="7" t="s">
        <v>220</v>
      </c>
      <c r="Y91" s="7" t="s">
        <v>83</v>
      </c>
      <c r="Z91" s="7" t="s">
        <v>221</v>
      </c>
      <c r="AA91" s="14">
        <v>4.29</v>
      </c>
      <c r="AB91" s="14">
        <v>4</v>
      </c>
      <c r="AC91" s="14">
        <v>4.5</v>
      </c>
      <c r="AD91" s="14">
        <v>3.5</v>
      </c>
      <c r="AE91" s="14">
        <v>4</v>
      </c>
      <c r="AF91" s="14">
        <v>5</v>
      </c>
      <c r="AG91" s="14">
        <v>4</v>
      </c>
      <c r="AH91" s="14">
        <v>5</v>
      </c>
      <c r="AI91" s="7" t="s">
        <v>616</v>
      </c>
      <c r="AJ91" s="14">
        <v>134</v>
      </c>
      <c r="AK91" s="7" t="str">
        <f xml:space="preserve"> HYPERLINK("ReviewHtml/review_Princess_Mononoke.html", "https://2danicritic.github.io/ReviewHtml/review_Princess_Mononoke.html")</f>
        <v>https://2danicritic.github.io/ReviewHtml/review_Princess_Mononoke.html</v>
      </c>
      <c r="AN91" s="6" t="s">
        <v>442</v>
      </c>
      <c r="AO91" s="13">
        <v>2003</v>
      </c>
      <c r="AP91" s="6" t="s">
        <v>82</v>
      </c>
      <c r="AQ91" s="6" t="s">
        <v>443</v>
      </c>
      <c r="AR91" s="6" t="s">
        <v>106</v>
      </c>
      <c r="AS91" s="6" t="s">
        <v>444</v>
      </c>
      <c r="AT91" s="13">
        <v>3.43</v>
      </c>
      <c r="AU91" s="13">
        <v>2.5</v>
      </c>
      <c r="AV91" s="13">
        <v>2.5</v>
      </c>
      <c r="AW91" s="13">
        <v>3.5</v>
      </c>
      <c r="AX91" s="13">
        <v>3</v>
      </c>
      <c r="AY91" s="13">
        <v>4.5</v>
      </c>
      <c r="AZ91" s="13">
        <v>4</v>
      </c>
      <c r="BA91" s="13">
        <v>4</v>
      </c>
      <c r="BB91" s="6" t="s">
        <v>445</v>
      </c>
      <c r="BC91" s="13">
        <v>325</v>
      </c>
      <c r="BD91" s="6" t="str">
        <f xml:space="preserve"> HYPERLINK("ReviewHtml/review_Kino's_Journey.html", "https://2danicritic.github.io/ReviewHtml/review_Kino's_Journey.html")</f>
        <v>https://2danicritic.github.io/ReviewHtml/review_Kino's_Journey.html</v>
      </c>
    </row>
    <row r="92" spans="21:56" x14ac:dyDescent="0.35">
      <c r="U92" s="6" t="s">
        <v>354</v>
      </c>
      <c r="V92" s="13">
        <v>1995</v>
      </c>
      <c r="W92" s="6" t="s">
        <v>82</v>
      </c>
      <c r="X92" s="6" t="s">
        <v>199</v>
      </c>
      <c r="Y92" s="6" t="s">
        <v>83</v>
      </c>
      <c r="Z92" s="6" t="s">
        <v>355</v>
      </c>
      <c r="AA92" s="13">
        <v>3.71</v>
      </c>
      <c r="AB92" s="13">
        <v>3.5</v>
      </c>
      <c r="AC92" s="13">
        <v>4</v>
      </c>
      <c r="AD92" s="13">
        <v>4.5</v>
      </c>
      <c r="AE92" s="13">
        <v>2</v>
      </c>
      <c r="AF92" s="13">
        <v>4.5</v>
      </c>
      <c r="AG92" s="13">
        <v>3</v>
      </c>
      <c r="AH92" s="13">
        <v>4.5</v>
      </c>
      <c r="AI92" s="6" t="s">
        <v>356</v>
      </c>
      <c r="AJ92" s="13">
        <v>82</v>
      </c>
      <c r="AK92" s="6" t="str">
        <f xml:space="preserve"> HYPERLINK("ReviewHtml/review_Ghost_in_the_Shell.html", "https://2danicritic.github.io/ReviewHtml/review_Ghost_in_the_Shell.html")</f>
        <v>https://2danicritic.github.io/ReviewHtml/review_Ghost_in_the_Shell.html</v>
      </c>
      <c r="AN92" s="6" t="s">
        <v>471</v>
      </c>
      <c r="AO92" s="13">
        <v>2003</v>
      </c>
      <c r="AP92" s="6" t="s">
        <v>82</v>
      </c>
      <c r="AQ92" s="6" t="s">
        <v>134</v>
      </c>
      <c r="AR92" s="6" t="s">
        <v>106</v>
      </c>
      <c r="AS92" s="6" t="s">
        <v>389</v>
      </c>
      <c r="AT92" s="13">
        <v>1.93</v>
      </c>
      <c r="AU92" s="13">
        <v>1.5</v>
      </c>
      <c r="AV92" s="13">
        <v>2</v>
      </c>
      <c r="AW92" s="13">
        <v>3</v>
      </c>
      <c r="AX92" s="13">
        <v>2</v>
      </c>
      <c r="AY92" s="13">
        <v>1.5</v>
      </c>
      <c r="AZ92" s="13">
        <v>1.5</v>
      </c>
      <c r="BA92" s="13">
        <v>2</v>
      </c>
      <c r="BB92" s="6" t="s">
        <v>155</v>
      </c>
      <c r="BC92" s="13">
        <v>300</v>
      </c>
      <c r="BD92" s="6" t="str">
        <f xml:space="preserve"> HYPERLINK("ReviewHtml/review_Lunar_Legend_-_Tsukihime.html", "https://2danicritic.github.io/ReviewHtml/review_Lunar_Legend_-_Tsukihime.html")</f>
        <v>https://2danicritic.github.io/ReviewHtml/review_Lunar_Legend_-_Tsukihime.html</v>
      </c>
    </row>
    <row r="93" spans="21:56" x14ac:dyDescent="0.35">
      <c r="U93" s="7" t="s">
        <v>824</v>
      </c>
      <c r="V93" s="14">
        <v>1995</v>
      </c>
      <c r="W93" s="7" t="s">
        <v>82</v>
      </c>
      <c r="X93" s="7" t="s">
        <v>220</v>
      </c>
      <c r="Y93" s="7" t="s">
        <v>83</v>
      </c>
      <c r="Z93" s="7" t="s">
        <v>825</v>
      </c>
      <c r="AA93" s="14">
        <v>4.07</v>
      </c>
      <c r="AB93" s="14">
        <v>3.5</v>
      </c>
      <c r="AC93" s="14">
        <v>3</v>
      </c>
      <c r="AD93" s="14">
        <v>4</v>
      </c>
      <c r="AE93" s="14">
        <v>3.5</v>
      </c>
      <c r="AF93" s="14">
        <v>5</v>
      </c>
      <c r="AG93" s="14">
        <v>4.5</v>
      </c>
      <c r="AH93" s="14">
        <v>5</v>
      </c>
      <c r="AI93" s="7" t="s">
        <v>826</v>
      </c>
      <c r="AJ93" s="14">
        <v>111</v>
      </c>
      <c r="AK93" s="7" t="str">
        <f xml:space="preserve"> HYPERLINK("ReviewHtml/review_Whisper_of_the_Heart.html", "https://2danicritic.github.io/ReviewHtml/review_Whisper_of_the_Heart.html")</f>
        <v>https://2danicritic.github.io/ReviewHtml/review_Whisper_of_the_Heart.html</v>
      </c>
      <c r="AN93" s="6" t="s">
        <v>133</v>
      </c>
      <c r="AO93" s="13">
        <v>2002</v>
      </c>
      <c r="AP93" s="6" t="s">
        <v>82</v>
      </c>
      <c r="AQ93" s="6" t="s">
        <v>134</v>
      </c>
      <c r="AR93" s="6" t="s">
        <v>106</v>
      </c>
      <c r="AS93" s="6" t="s">
        <v>135</v>
      </c>
      <c r="AT93" s="13">
        <v>2.93</v>
      </c>
      <c r="AU93" s="13">
        <v>2</v>
      </c>
      <c r="AV93" s="13">
        <v>2</v>
      </c>
      <c r="AW93" s="13">
        <v>3.5</v>
      </c>
      <c r="AX93" s="13">
        <v>3</v>
      </c>
      <c r="AY93" s="13">
        <v>2</v>
      </c>
      <c r="AZ93" s="13">
        <v>4</v>
      </c>
      <c r="BA93" s="13">
        <v>4</v>
      </c>
      <c r="BB93" s="6" t="s">
        <v>136</v>
      </c>
      <c r="BC93" s="13">
        <v>650</v>
      </c>
      <c r="BD93" s="6" t="str">
        <f xml:space="preserve"> HYPERLINK("ReviewHtml/review_Azumanga_Daioh.html", "https://2danicritic.github.io/ReviewHtml/review_Azumanga_Daioh.html")</f>
        <v>https://2danicritic.github.io/ReviewHtml/review_Azumanga_Daioh.html</v>
      </c>
    </row>
    <row r="94" spans="21:56" x14ac:dyDescent="0.35">
      <c r="U94" s="6" t="s">
        <v>609</v>
      </c>
      <c r="V94" s="13">
        <v>1994</v>
      </c>
      <c r="W94" s="6" t="s">
        <v>82</v>
      </c>
      <c r="X94" s="6" t="s">
        <v>610</v>
      </c>
      <c r="Y94" s="6" t="s">
        <v>83</v>
      </c>
      <c r="Z94" s="6" t="s">
        <v>365</v>
      </c>
      <c r="AA94" s="13">
        <v>3.57</v>
      </c>
      <c r="AB94" s="13">
        <v>3.5</v>
      </c>
      <c r="AC94" s="13">
        <v>3.5</v>
      </c>
      <c r="AD94" s="13">
        <v>3</v>
      </c>
      <c r="AE94" s="13">
        <v>3.5</v>
      </c>
      <c r="AF94" s="13">
        <v>4</v>
      </c>
      <c r="AG94" s="13">
        <v>3.5</v>
      </c>
      <c r="AH94" s="13">
        <v>4</v>
      </c>
      <c r="AI94" s="6" t="s">
        <v>611</v>
      </c>
      <c r="AJ94" s="13">
        <v>119</v>
      </c>
      <c r="AK94" s="6" t="str">
        <f xml:space="preserve"> HYPERLINK("ReviewHtml/review_Pom_Poko.html", "https://2danicritic.github.io/ReviewHtml/review_Pom_Poko.html")</f>
        <v>https://2danicritic.github.io/ReviewHtml/review_Pom_Poko.html</v>
      </c>
      <c r="AN94" s="6" t="s">
        <v>359</v>
      </c>
      <c r="AO94" s="13">
        <v>2002</v>
      </c>
      <c r="AP94" s="6" t="s">
        <v>82</v>
      </c>
      <c r="AQ94" s="6" t="s">
        <v>199</v>
      </c>
      <c r="AR94" s="6" t="s">
        <v>106</v>
      </c>
      <c r="AS94" s="6" t="s">
        <v>303</v>
      </c>
      <c r="AT94" s="13">
        <v>4.1399999999999997</v>
      </c>
      <c r="AU94" s="13">
        <v>3.5</v>
      </c>
      <c r="AV94" s="13">
        <v>3.5</v>
      </c>
      <c r="AW94" s="13">
        <v>4.5</v>
      </c>
      <c r="AX94" s="13">
        <v>4</v>
      </c>
      <c r="AY94" s="13">
        <v>4.5</v>
      </c>
      <c r="AZ94" s="13">
        <v>4</v>
      </c>
      <c r="BA94" s="13">
        <v>5</v>
      </c>
      <c r="BB94" s="6" t="s">
        <v>353</v>
      </c>
      <c r="BC94" s="13">
        <v>1300</v>
      </c>
      <c r="BD94" s="6" t="str">
        <f xml:space="preserve"> HYPERLINK("ReviewHtml/review_Ghost_in_the_Shell_-_Stand_Alone_Complex.html", "https://2danicritic.github.io/ReviewHtml/review_Ghost_in_the_Shell_-_Stand_Alone_Complex.html")</f>
        <v>https://2danicritic.github.io/ReviewHtml/review_Ghost_in_the_Shell_-_Stand_Alone_Complex.html</v>
      </c>
    </row>
    <row r="95" spans="21:56" x14ac:dyDescent="0.35">
      <c r="U95" s="6" t="s">
        <v>679</v>
      </c>
      <c r="V95" s="13">
        <v>1994</v>
      </c>
      <c r="W95" s="6" t="s">
        <v>82</v>
      </c>
      <c r="X95" s="6" t="s">
        <v>194</v>
      </c>
      <c r="Y95" s="6" t="s">
        <v>83</v>
      </c>
      <c r="Z95" s="6" t="s">
        <v>552</v>
      </c>
      <c r="AA95" s="13">
        <v>2.5</v>
      </c>
      <c r="AB95" s="13">
        <v>2.5</v>
      </c>
      <c r="AC95" s="13">
        <v>2.5</v>
      </c>
      <c r="AD95" s="13">
        <v>3.5</v>
      </c>
      <c r="AE95" s="13">
        <v>2.5</v>
      </c>
      <c r="AF95" s="13">
        <v>1.5</v>
      </c>
      <c r="AG95" s="13">
        <v>3</v>
      </c>
      <c r="AH95" s="13">
        <v>2</v>
      </c>
      <c r="AI95" s="6" t="s">
        <v>192</v>
      </c>
      <c r="AJ95" s="13">
        <v>102</v>
      </c>
      <c r="AK95" s="6" t="str">
        <f xml:space="preserve"> HYPERLINK("ReviewHtml/review_Street_Fighter_II_-_The_Animated_Movie.html", "https://2danicritic.github.io/ReviewHtml/review_Street_Fighter_II_-_The_Animated_Movie.html")</f>
        <v>https://2danicritic.github.io/ReviewHtml/review_Street_Fighter_II_-_The_Animated_Movie.html</v>
      </c>
      <c r="AN95" s="7" t="s">
        <v>653</v>
      </c>
      <c r="AO95" s="14">
        <v>1998</v>
      </c>
      <c r="AP95" s="7" t="s">
        <v>82</v>
      </c>
      <c r="AQ95" s="7" t="s">
        <v>654</v>
      </c>
      <c r="AR95" s="7" t="s">
        <v>106</v>
      </c>
      <c r="AS95" s="7" t="s">
        <v>444</v>
      </c>
      <c r="AT95" s="14">
        <v>3.71</v>
      </c>
      <c r="AU95" s="14">
        <v>2.5</v>
      </c>
      <c r="AV95" s="14">
        <v>3</v>
      </c>
      <c r="AW95" s="14">
        <v>3.5</v>
      </c>
      <c r="AX95" s="14">
        <v>3</v>
      </c>
      <c r="AY95" s="14">
        <v>5</v>
      </c>
      <c r="AZ95" s="14">
        <v>4</v>
      </c>
      <c r="BA95" s="14">
        <v>5</v>
      </c>
      <c r="BB95" s="7" t="s">
        <v>655</v>
      </c>
      <c r="BC95" s="14">
        <v>325</v>
      </c>
      <c r="BD95" s="7" t="str">
        <f xml:space="preserve"> HYPERLINK("ReviewHtml/review_Serial_Experiments_Lain.html", "https://2danicritic.github.io/ReviewHtml/review_Serial_Experiments_Lain.html")</f>
        <v>https://2danicritic.github.io/ReviewHtml/review_Serial_Experiments_Lain.html</v>
      </c>
    </row>
    <row r="96" spans="21:56" x14ac:dyDescent="0.35">
      <c r="U96" s="7" t="s">
        <v>556</v>
      </c>
      <c r="V96" s="14">
        <v>1993</v>
      </c>
      <c r="W96" s="7" t="s">
        <v>82</v>
      </c>
      <c r="X96" s="7" t="s">
        <v>184</v>
      </c>
      <c r="Y96" s="7" t="s">
        <v>83</v>
      </c>
      <c r="Z96" s="7" t="s">
        <v>557</v>
      </c>
      <c r="AA96" s="14">
        <v>3.86</v>
      </c>
      <c r="AB96" s="14">
        <v>3</v>
      </c>
      <c r="AC96" s="14">
        <v>3.5</v>
      </c>
      <c r="AD96" s="14">
        <v>4</v>
      </c>
      <c r="AE96" s="14">
        <v>3</v>
      </c>
      <c r="AF96" s="14">
        <v>3.5</v>
      </c>
      <c r="AG96" s="14">
        <v>5</v>
      </c>
      <c r="AH96" s="14">
        <v>5</v>
      </c>
      <c r="AI96" s="7" t="s">
        <v>558</v>
      </c>
      <c r="AJ96" s="14">
        <v>94</v>
      </c>
      <c r="AK96" s="7" t="str">
        <f xml:space="preserve"> HYPERLINK("ReviewHtml/review_Ninja_Scroll.html", "https://2danicritic.github.io/ReviewHtml/review_Ninja_Scroll.html")</f>
        <v>https://2danicritic.github.io/ReviewHtml/review_Ninja_Scroll.html</v>
      </c>
      <c r="AN96" s="7" t="s">
        <v>799</v>
      </c>
      <c r="AO96" s="14">
        <v>1998</v>
      </c>
      <c r="AP96" s="7" t="s">
        <v>82</v>
      </c>
      <c r="AQ96" s="7" t="s">
        <v>184</v>
      </c>
      <c r="AR96" s="7" t="s">
        <v>106</v>
      </c>
      <c r="AS96" s="7" t="s">
        <v>800</v>
      </c>
      <c r="AT96" s="14">
        <v>2.79</v>
      </c>
      <c r="AU96" s="14">
        <v>2</v>
      </c>
      <c r="AV96" s="14">
        <v>3</v>
      </c>
      <c r="AW96" s="14">
        <v>3.5</v>
      </c>
      <c r="AX96" s="14">
        <v>3.5</v>
      </c>
      <c r="AY96" s="14">
        <v>2</v>
      </c>
      <c r="AZ96" s="14">
        <v>2.5</v>
      </c>
      <c r="BA96" s="14">
        <v>3</v>
      </c>
      <c r="BB96" s="7" t="s">
        <v>801</v>
      </c>
      <c r="BC96" s="14">
        <v>650</v>
      </c>
      <c r="BD96" s="7" t="str">
        <f xml:space="preserve"> HYPERLINK("ReviewHtml/review_Trigun.html", "https://2danicritic.github.io/ReviewHtml/review_Trigun.html")</f>
        <v>https://2danicritic.github.io/ReviewHtml/review_Trigun.html</v>
      </c>
    </row>
    <row r="97" spans="21:56" x14ac:dyDescent="0.35">
      <c r="U97" s="7" t="s">
        <v>574</v>
      </c>
      <c r="V97" s="14">
        <v>1993</v>
      </c>
      <c r="W97" s="7" t="s">
        <v>82</v>
      </c>
      <c r="X97" s="7" t="s">
        <v>220</v>
      </c>
      <c r="Y97" s="7" t="s">
        <v>83</v>
      </c>
      <c r="Z97" s="7" t="s">
        <v>575</v>
      </c>
      <c r="AA97" s="14">
        <v>3</v>
      </c>
      <c r="AB97" s="14">
        <v>3</v>
      </c>
      <c r="AC97" s="14">
        <v>3</v>
      </c>
      <c r="AD97" s="14">
        <v>3</v>
      </c>
      <c r="AE97" s="14">
        <v>3</v>
      </c>
      <c r="AF97" s="14">
        <v>3.5</v>
      </c>
      <c r="AG97" s="14">
        <v>2.5</v>
      </c>
      <c r="AH97" s="14">
        <v>3</v>
      </c>
      <c r="AI97" s="7" t="s">
        <v>233</v>
      </c>
      <c r="AJ97" s="14">
        <v>73</v>
      </c>
      <c r="AK97" s="7" t="str">
        <f xml:space="preserve"> HYPERLINK("ReviewHtml/review_Ocean_Waves.html", "https://2danicritic.github.io/ReviewHtml/review_Ocean_Waves.html")</f>
        <v>https://2danicritic.github.io/ReviewHtml/review_Ocean_Waves.html</v>
      </c>
      <c r="AN97" s="9" t="s">
        <v>535</v>
      </c>
      <c r="AO97" s="20">
        <v>1990</v>
      </c>
      <c r="AP97" s="9" t="s">
        <v>82</v>
      </c>
      <c r="AQ97" s="9" t="s">
        <v>536</v>
      </c>
      <c r="AR97" s="9" t="s">
        <v>106</v>
      </c>
      <c r="AS97" s="9" t="s">
        <v>537</v>
      </c>
      <c r="AT97" s="20">
        <v>2.64</v>
      </c>
      <c r="AU97" s="20">
        <v>2</v>
      </c>
      <c r="AV97" s="20">
        <v>3</v>
      </c>
      <c r="AW97" s="20">
        <v>3</v>
      </c>
      <c r="AX97" s="20">
        <v>2.5</v>
      </c>
      <c r="AY97" s="20">
        <v>2.5</v>
      </c>
      <c r="AZ97" s="20">
        <v>2.5</v>
      </c>
      <c r="BA97" s="20">
        <v>3</v>
      </c>
      <c r="BB97" s="9" t="s">
        <v>538</v>
      </c>
      <c r="BC97" s="20">
        <v>975</v>
      </c>
      <c r="BD97" s="9" t="str">
        <f xml:space="preserve"> HYPERLINK("ReviewHtml/review_Nadia_-_The_Secret_of_Blue_Water.html", "https://2danicritic.github.io/ReviewHtml/review_Nadia_-_The_Secret_of_Blue_Water.html")</f>
        <v>https://2danicritic.github.io/ReviewHtml/review_Nadia_-_The_Secret_of_Blue_Water.html</v>
      </c>
    </row>
    <row r="98" spans="21:56" x14ac:dyDescent="0.35">
      <c r="U98" s="7" t="s">
        <v>592</v>
      </c>
      <c r="V98" s="14">
        <v>1993</v>
      </c>
      <c r="W98" s="7" t="s">
        <v>82</v>
      </c>
      <c r="X98" s="7" t="s">
        <v>199</v>
      </c>
      <c r="Y98" s="7" t="s">
        <v>83</v>
      </c>
      <c r="Z98" s="7" t="s">
        <v>355</v>
      </c>
      <c r="AA98" s="14">
        <v>3.71</v>
      </c>
      <c r="AB98" s="14">
        <v>4</v>
      </c>
      <c r="AC98" s="14">
        <v>4</v>
      </c>
      <c r="AD98" s="14">
        <v>3.5</v>
      </c>
      <c r="AE98" s="14">
        <v>3</v>
      </c>
      <c r="AF98" s="14">
        <v>3.5</v>
      </c>
      <c r="AG98" s="14">
        <v>3</v>
      </c>
      <c r="AH98" s="14">
        <v>5</v>
      </c>
      <c r="AI98" s="7" t="s">
        <v>593</v>
      </c>
      <c r="AJ98" s="14">
        <v>113</v>
      </c>
      <c r="AK98" s="7" t="str">
        <f xml:space="preserve"> HYPERLINK("ReviewHtml/review_Patlabor_2.html", "https://2danicritic.github.io/ReviewHtml/review_Patlabor_2.html")</f>
        <v>https://2danicritic.github.io/ReviewHtml/review_Patlabor_2.html</v>
      </c>
    </row>
    <row r="99" spans="21:56" x14ac:dyDescent="0.35">
      <c r="U99" s="6" t="s">
        <v>614</v>
      </c>
      <c r="V99" s="13">
        <v>1992</v>
      </c>
      <c r="W99" s="6" t="s">
        <v>82</v>
      </c>
      <c r="X99" s="6" t="s">
        <v>220</v>
      </c>
      <c r="Y99" s="6" t="s">
        <v>83</v>
      </c>
      <c r="Z99" s="6" t="s">
        <v>221</v>
      </c>
      <c r="AA99" s="13">
        <v>3.57</v>
      </c>
      <c r="AB99" s="13">
        <v>3.5</v>
      </c>
      <c r="AC99" s="13">
        <v>3.5</v>
      </c>
      <c r="AD99" s="13">
        <v>3</v>
      </c>
      <c r="AE99" s="13">
        <v>3.5</v>
      </c>
      <c r="AF99" s="13">
        <v>3</v>
      </c>
      <c r="AG99" s="13">
        <v>4.5</v>
      </c>
      <c r="AH99" s="13">
        <v>4</v>
      </c>
      <c r="AI99" s="6" t="s">
        <v>480</v>
      </c>
      <c r="AJ99" s="13">
        <v>94</v>
      </c>
      <c r="AK99" s="6" t="str">
        <f xml:space="preserve"> HYPERLINK("ReviewHtml/review_Porco_Rosso.html", "https://2danicritic.github.io/ReviewHtml/review_Porco_Rosso.html")</f>
        <v>https://2danicritic.github.io/ReviewHtml/review_Porco_Rosso.html</v>
      </c>
    </row>
    <row r="100" spans="21:56" x14ac:dyDescent="0.35">
      <c r="U100" s="6" t="s">
        <v>581</v>
      </c>
      <c r="V100" s="13">
        <v>1991</v>
      </c>
      <c r="W100" s="6" t="s">
        <v>82</v>
      </c>
      <c r="X100" s="6" t="s">
        <v>220</v>
      </c>
      <c r="Y100" s="6" t="s">
        <v>83</v>
      </c>
      <c r="Z100" s="6" t="s">
        <v>365</v>
      </c>
      <c r="AA100" s="13">
        <v>3.43</v>
      </c>
      <c r="AB100" s="13">
        <v>3.5</v>
      </c>
      <c r="AC100" s="13">
        <v>3</v>
      </c>
      <c r="AD100" s="13">
        <v>3</v>
      </c>
      <c r="AE100" s="13">
        <v>3.5</v>
      </c>
      <c r="AF100" s="13">
        <v>4</v>
      </c>
      <c r="AG100" s="13">
        <v>3</v>
      </c>
      <c r="AH100" s="13">
        <v>4</v>
      </c>
      <c r="AI100" s="6" t="s">
        <v>261</v>
      </c>
      <c r="AJ100" s="13">
        <v>118</v>
      </c>
      <c r="AK100" s="6" t="str">
        <f xml:space="preserve"> HYPERLINK("ReviewHtml/review_Only_Yesterday.html", "https://2danicritic.github.io/ReviewHtml/review_Only_Yesterday.html")</f>
        <v>https://2danicritic.github.io/ReviewHtml/review_Only_Yesterday.html</v>
      </c>
    </row>
    <row r="101" spans="21:56" x14ac:dyDescent="0.35">
      <c r="U101" s="6" t="s">
        <v>440</v>
      </c>
      <c r="V101" s="13">
        <v>1989</v>
      </c>
      <c r="W101" s="6" t="s">
        <v>82</v>
      </c>
      <c r="X101" s="6" t="s">
        <v>220</v>
      </c>
      <c r="Y101" s="6" t="s">
        <v>83</v>
      </c>
      <c r="Z101" s="6" t="s">
        <v>221</v>
      </c>
      <c r="AA101" s="13">
        <v>3.71</v>
      </c>
      <c r="AB101" s="13">
        <v>3.5</v>
      </c>
      <c r="AC101" s="13">
        <v>3.5</v>
      </c>
      <c r="AD101" s="13">
        <v>3.5</v>
      </c>
      <c r="AE101" s="13">
        <v>4</v>
      </c>
      <c r="AF101" s="13">
        <v>3.5</v>
      </c>
      <c r="AG101" s="13">
        <v>3.5</v>
      </c>
      <c r="AH101" s="13">
        <v>4.5</v>
      </c>
      <c r="AI101" s="6" t="s">
        <v>441</v>
      </c>
      <c r="AJ101" s="13">
        <v>102</v>
      </c>
      <c r="AK101" s="6" t="str">
        <f xml:space="preserve"> HYPERLINK("ReviewHtml/review_Kiki's_Delivery_Service.html", "https://2danicritic.github.io/ReviewHtml/review_Kiki's_Delivery_Service.html")</f>
        <v>https://2danicritic.github.io/ReviewHtml/review_Kiki's_Delivery_Service.html</v>
      </c>
    </row>
    <row r="102" spans="21:56" x14ac:dyDescent="0.35">
      <c r="U102" s="6" t="s">
        <v>111</v>
      </c>
      <c r="V102" s="13">
        <v>1988</v>
      </c>
      <c r="W102" s="6" t="s">
        <v>82</v>
      </c>
      <c r="X102" s="6" t="s">
        <v>112</v>
      </c>
      <c r="Y102" s="6" t="s">
        <v>83</v>
      </c>
      <c r="Z102" s="6" t="s">
        <v>113</v>
      </c>
      <c r="AA102" s="13">
        <v>3.14</v>
      </c>
      <c r="AB102" s="13">
        <v>4</v>
      </c>
      <c r="AC102" s="13">
        <v>3.5</v>
      </c>
      <c r="AD102" s="13">
        <v>3.5</v>
      </c>
      <c r="AE102" s="13">
        <v>2.5</v>
      </c>
      <c r="AF102" s="13">
        <v>2</v>
      </c>
      <c r="AG102" s="13">
        <v>2.5</v>
      </c>
      <c r="AH102" s="13">
        <v>4</v>
      </c>
      <c r="AI102" s="6" t="s">
        <v>114</v>
      </c>
      <c r="AJ102" s="13">
        <v>124</v>
      </c>
      <c r="AK102" s="6" t="str">
        <f xml:space="preserve"> HYPERLINK("ReviewHtml/review_Akira.html", "https://2danicritic.github.io/ReviewHtml/review_Akira.html")</f>
        <v>https://2danicritic.github.io/ReviewHtml/review_Akira.html</v>
      </c>
    </row>
    <row r="103" spans="21:56" x14ac:dyDescent="0.35">
      <c r="U103" s="7" t="s">
        <v>364</v>
      </c>
      <c r="V103" s="14">
        <v>1988</v>
      </c>
      <c r="W103" s="7" t="s">
        <v>82</v>
      </c>
      <c r="X103" s="7" t="s">
        <v>220</v>
      </c>
      <c r="Y103" s="7" t="s">
        <v>83</v>
      </c>
      <c r="Z103" s="7" t="s">
        <v>365</v>
      </c>
      <c r="AA103" s="14">
        <v>3.29</v>
      </c>
      <c r="AB103" s="14">
        <v>3</v>
      </c>
      <c r="AC103" s="14">
        <v>2.5</v>
      </c>
      <c r="AD103" s="14">
        <v>4</v>
      </c>
      <c r="AE103" s="14">
        <v>4</v>
      </c>
      <c r="AF103" s="14">
        <v>4</v>
      </c>
      <c r="AG103" s="14">
        <v>1.5</v>
      </c>
      <c r="AH103" s="14">
        <v>4</v>
      </c>
      <c r="AI103" s="7" t="s">
        <v>366</v>
      </c>
      <c r="AJ103" s="14">
        <v>89</v>
      </c>
      <c r="AK103" s="7" t="str">
        <f xml:space="preserve"> HYPERLINK("ReviewHtml/review_Grave_of_the_Fireflies.html", "https://2danicritic.github.io/ReviewHtml/review_Grave_of_the_Fireflies.html")</f>
        <v>https://2danicritic.github.io/ReviewHtml/review_Grave_of_the_Fireflies.html</v>
      </c>
    </row>
    <row r="104" spans="21:56" x14ac:dyDescent="0.35">
      <c r="U104" s="6" t="s">
        <v>532</v>
      </c>
      <c r="V104" s="13">
        <v>1988</v>
      </c>
      <c r="W104" s="6" t="s">
        <v>82</v>
      </c>
      <c r="X104" s="6" t="s">
        <v>220</v>
      </c>
      <c r="Y104" s="6" t="s">
        <v>83</v>
      </c>
      <c r="Z104" s="6" t="s">
        <v>221</v>
      </c>
      <c r="AA104" s="13">
        <v>3.86</v>
      </c>
      <c r="AB104" s="13">
        <v>3.5</v>
      </c>
      <c r="AC104" s="13">
        <v>3.5</v>
      </c>
      <c r="AD104" s="13">
        <v>4</v>
      </c>
      <c r="AE104" s="13">
        <v>3.5</v>
      </c>
      <c r="AF104" s="13">
        <v>3.5</v>
      </c>
      <c r="AG104" s="13">
        <v>4</v>
      </c>
      <c r="AH104" s="13">
        <v>5</v>
      </c>
      <c r="AI104" s="6" t="s">
        <v>501</v>
      </c>
      <c r="AJ104" s="13">
        <v>86</v>
      </c>
      <c r="AK104" s="6" t="str">
        <f xml:space="preserve"> HYPERLINK("ReviewHtml/review_My_Neighbor_Totoro.html", "https://2danicritic.github.io/ReviewHtml/review_My_Neighbor_Totoro.html")</f>
        <v>https://2danicritic.github.io/ReviewHtml/review_My_Neighbor_Totoro.html</v>
      </c>
    </row>
    <row r="105" spans="21:56" x14ac:dyDescent="0.35">
      <c r="U105" s="7" t="s">
        <v>287</v>
      </c>
      <c r="V105" s="14">
        <v>1987</v>
      </c>
      <c r="W105" s="7" t="s">
        <v>82</v>
      </c>
      <c r="X105" s="7" t="s">
        <v>288</v>
      </c>
      <c r="Y105" s="7" t="s">
        <v>178</v>
      </c>
      <c r="Z105" s="7" t="s">
        <v>289</v>
      </c>
      <c r="AA105" s="14">
        <v>2.14</v>
      </c>
      <c r="AB105" s="14">
        <v>2</v>
      </c>
      <c r="AC105" s="14">
        <v>2.5</v>
      </c>
      <c r="AD105" s="14">
        <v>2</v>
      </c>
      <c r="AE105" s="14">
        <v>1.5</v>
      </c>
      <c r="AF105" s="14">
        <v>1.5</v>
      </c>
      <c r="AG105" s="14">
        <v>3</v>
      </c>
      <c r="AH105" s="14">
        <v>2.5</v>
      </c>
      <c r="AI105" s="7" t="s">
        <v>290</v>
      </c>
      <c r="AJ105" s="14">
        <v>110</v>
      </c>
      <c r="AK105" s="7" t="str">
        <f xml:space="preserve"> HYPERLINK("ReviewHtml/review_Devilman_-_The_Birth,_Demon_Bird_Sirene.html", "https://2danicritic.github.io/ReviewHtml/review_Devilman_-_The_Birth,_Demon_Bird_Sirene.html")</f>
        <v>https://2danicritic.github.io/ReviewHtml/review_Devilman_-_The_Birth,_Demon_Bird_Sirene.html</v>
      </c>
    </row>
    <row r="106" spans="21:56" x14ac:dyDescent="0.35">
      <c r="U106" s="6" t="s">
        <v>481</v>
      </c>
      <c r="V106" s="13">
        <v>1987</v>
      </c>
      <c r="W106" s="6" t="s">
        <v>82</v>
      </c>
      <c r="X106" s="6" t="s">
        <v>473</v>
      </c>
      <c r="Y106" s="6" t="s">
        <v>83</v>
      </c>
      <c r="Z106" s="6" t="s">
        <v>482</v>
      </c>
      <c r="AA106" s="13">
        <v>3</v>
      </c>
      <c r="AB106" s="13">
        <v>3.5</v>
      </c>
      <c r="AC106" s="13">
        <v>3</v>
      </c>
      <c r="AD106" s="13">
        <v>3.5</v>
      </c>
      <c r="AE106" s="13">
        <v>2</v>
      </c>
      <c r="AF106" s="13">
        <v>2.5</v>
      </c>
      <c r="AG106" s="13">
        <v>3.5</v>
      </c>
      <c r="AH106" s="13">
        <v>3</v>
      </c>
      <c r="AI106" s="6" t="s">
        <v>475</v>
      </c>
      <c r="AJ106" s="13">
        <v>73</v>
      </c>
      <c r="AK106" s="6" t="str">
        <f xml:space="preserve"> HYPERLINK("ReviewHtml/review_Lupin_the_Third_-_The_Fuma_Conspiracy.html", "https://2danicritic.github.io/ReviewHtml/review_Lupin_the_Third_-_The_Fuma_Conspiracy.html")</f>
        <v>https://2danicritic.github.io/ReviewHtml/review_Lupin_the_Third_-_The_Fuma_Conspiracy.html</v>
      </c>
    </row>
    <row r="107" spans="21:56" x14ac:dyDescent="0.35">
      <c r="U107" s="6" t="s">
        <v>219</v>
      </c>
      <c r="V107" s="13">
        <v>1986</v>
      </c>
      <c r="W107" s="6" t="s">
        <v>82</v>
      </c>
      <c r="X107" s="6" t="s">
        <v>220</v>
      </c>
      <c r="Y107" s="6" t="s">
        <v>83</v>
      </c>
      <c r="Z107" s="6" t="s">
        <v>221</v>
      </c>
      <c r="AA107" s="13">
        <v>4</v>
      </c>
      <c r="AB107" s="13">
        <v>3.5</v>
      </c>
      <c r="AC107" s="13">
        <v>3.5</v>
      </c>
      <c r="AD107" s="13">
        <v>4.5</v>
      </c>
      <c r="AE107" s="13">
        <v>3.5</v>
      </c>
      <c r="AF107" s="13">
        <v>4</v>
      </c>
      <c r="AG107" s="13">
        <v>4</v>
      </c>
      <c r="AH107" s="13">
        <v>5</v>
      </c>
      <c r="AI107" s="6" t="s">
        <v>222</v>
      </c>
      <c r="AJ107" s="13">
        <v>126</v>
      </c>
      <c r="AK107" s="6" t="str">
        <f xml:space="preserve"> HYPERLINK("ReviewHtml/review_Castle_in_the_Sky.html", "https://2danicritic.github.io/ReviewHtml/review_Castle_in_the_Sky.html")</f>
        <v>https://2danicritic.github.io/ReviewHtml/review_Castle_in_the_Sky.html</v>
      </c>
    </row>
    <row r="108" spans="21:56" x14ac:dyDescent="0.35">
      <c r="U108" s="6" t="s">
        <v>551</v>
      </c>
      <c r="V108" s="13">
        <v>1985</v>
      </c>
      <c r="W108" s="6" t="s">
        <v>82</v>
      </c>
      <c r="X108" s="6" t="s">
        <v>194</v>
      </c>
      <c r="Y108" s="6" t="s">
        <v>83</v>
      </c>
      <c r="Z108" s="6" t="s">
        <v>552</v>
      </c>
      <c r="AA108" s="13">
        <v>3.36</v>
      </c>
      <c r="AB108" s="13">
        <v>2.5</v>
      </c>
      <c r="AC108" s="13">
        <v>4</v>
      </c>
      <c r="AD108" s="13">
        <v>4</v>
      </c>
      <c r="AE108" s="13">
        <v>2.5</v>
      </c>
      <c r="AF108" s="13">
        <v>3.5</v>
      </c>
      <c r="AG108" s="13">
        <v>2.5</v>
      </c>
      <c r="AH108" s="13">
        <v>4.5</v>
      </c>
      <c r="AI108" s="6" t="s">
        <v>553</v>
      </c>
      <c r="AJ108" s="13">
        <v>105</v>
      </c>
      <c r="AK108" s="6" t="str">
        <f xml:space="preserve"> HYPERLINK("ReviewHtml/review_Night_on_the_Galactic_Railroad.html", "https://2danicritic.github.io/ReviewHtml/review_Night_on_the_Galactic_Railroad.html")</f>
        <v>https://2danicritic.github.io/ReviewHtml/review_Night_on_the_Galactic_Railroad.html</v>
      </c>
    </row>
    <row r="109" spans="21:56" x14ac:dyDescent="0.35">
      <c r="U109" s="7" t="s">
        <v>542</v>
      </c>
      <c r="V109" s="14">
        <v>1984</v>
      </c>
      <c r="W109" s="7" t="s">
        <v>82</v>
      </c>
      <c r="X109" s="7" t="s">
        <v>220</v>
      </c>
      <c r="Y109" s="7" t="s">
        <v>83</v>
      </c>
      <c r="Z109" s="7" t="s">
        <v>543</v>
      </c>
      <c r="AA109" s="14">
        <v>3.57</v>
      </c>
      <c r="AB109" s="14">
        <v>3</v>
      </c>
      <c r="AC109" s="14">
        <v>3</v>
      </c>
      <c r="AD109" s="14">
        <v>4</v>
      </c>
      <c r="AE109" s="14">
        <v>3.5</v>
      </c>
      <c r="AF109" s="14">
        <v>4</v>
      </c>
      <c r="AG109" s="14">
        <v>3</v>
      </c>
      <c r="AH109" s="14">
        <v>4.5</v>
      </c>
      <c r="AI109" s="7" t="s">
        <v>544</v>
      </c>
      <c r="AJ109" s="14">
        <v>117</v>
      </c>
      <c r="AK109" s="7" t="str">
        <f xml:space="preserve"> HYPERLINK("ReviewHtml/review_Nausicaa_of_the_Valley_of_the_Wind.html", "https://2danicritic.github.io/ReviewHtml/review_Nausicaa_of_the_Valley_of_the_Wind.html")</f>
        <v>https://2danicritic.github.io/ReviewHtml/review_Nausicaa_of_the_Valley_of_the_Wind.html</v>
      </c>
    </row>
    <row r="110" spans="21:56" x14ac:dyDescent="0.35">
      <c r="U110" s="6" t="s">
        <v>811</v>
      </c>
      <c r="V110" s="13">
        <v>1984</v>
      </c>
      <c r="W110" s="6" t="s">
        <v>82</v>
      </c>
      <c r="X110" s="6" t="s">
        <v>737</v>
      </c>
      <c r="Y110" s="6" t="s">
        <v>83</v>
      </c>
      <c r="Z110" s="6" t="s">
        <v>355</v>
      </c>
      <c r="AA110" s="13">
        <v>2.4300000000000002</v>
      </c>
      <c r="AB110" s="13">
        <v>2</v>
      </c>
      <c r="AC110" s="13">
        <v>2</v>
      </c>
      <c r="AD110" s="13">
        <v>2.5</v>
      </c>
      <c r="AE110" s="13">
        <v>2.5</v>
      </c>
      <c r="AF110" s="13">
        <v>2.5</v>
      </c>
      <c r="AG110" s="13">
        <v>2.5</v>
      </c>
      <c r="AH110" s="13">
        <v>3</v>
      </c>
      <c r="AI110" s="6" t="s">
        <v>812</v>
      </c>
      <c r="AJ110" s="13">
        <v>97</v>
      </c>
      <c r="AK110" s="6" t="str">
        <f xml:space="preserve"> HYPERLINK("ReviewHtml/review_Urusei_Yatsura_-_Beautiful_Dreamer.html", "https://2danicritic.github.io/ReviewHtml/review_Urusei_Yatsura_-_Beautiful_Dreamer.html")</f>
        <v>https://2danicritic.github.io/ReviewHtml/review_Urusei_Yatsura_-_Beautiful_Dreamer.html</v>
      </c>
    </row>
    <row r="111" spans="21:56" x14ac:dyDescent="0.35">
      <c r="U111" s="7" t="s">
        <v>809</v>
      </c>
      <c r="V111" s="14">
        <v>1983</v>
      </c>
      <c r="W111" s="7" t="s">
        <v>82</v>
      </c>
      <c r="X111" s="7" t="s">
        <v>636</v>
      </c>
      <c r="Y111" s="7" t="s">
        <v>83</v>
      </c>
      <c r="Z111" s="7" t="s">
        <v>810</v>
      </c>
      <c r="AA111" s="14">
        <v>1.86</v>
      </c>
      <c r="AB111" s="14">
        <v>2</v>
      </c>
      <c r="AC111" s="14">
        <v>3</v>
      </c>
      <c r="AD111" s="14">
        <v>1.5</v>
      </c>
      <c r="AE111" s="14">
        <v>1.5</v>
      </c>
      <c r="AF111" s="14">
        <v>1.5</v>
      </c>
      <c r="AG111" s="14">
        <v>1.5</v>
      </c>
      <c r="AH111" s="14">
        <v>2</v>
      </c>
      <c r="AI111" s="7" t="s">
        <v>645</v>
      </c>
      <c r="AJ111" s="14">
        <v>91</v>
      </c>
      <c r="AK111" s="7" t="str">
        <f xml:space="preserve"> HYPERLINK("ReviewHtml/review_Unico_in_the_Island_of_Magic.html", "https://2danicritic.github.io/ReviewHtml/review_Unico_in_the_Island_of_Magic.html")</f>
        <v>https://2danicritic.github.io/ReviewHtml/review_Unico_in_the_Island_of_Magic.html</v>
      </c>
    </row>
    <row r="112" spans="21:56" x14ac:dyDescent="0.35">
      <c r="U112" s="6" t="s">
        <v>717</v>
      </c>
      <c r="V112" s="13">
        <v>1981</v>
      </c>
      <c r="W112" s="6" t="s">
        <v>82</v>
      </c>
      <c r="X112" s="6" t="s">
        <v>636</v>
      </c>
      <c r="Y112" s="6" t="s">
        <v>83</v>
      </c>
      <c r="Z112" s="6" t="s">
        <v>718</v>
      </c>
      <c r="AA112" s="13">
        <v>2.21</v>
      </c>
      <c r="AB112" s="13">
        <v>2</v>
      </c>
      <c r="AC112" s="13">
        <v>2.5</v>
      </c>
      <c r="AD112" s="13">
        <v>3.5</v>
      </c>
      <c r="AE112" s="13">
        <v>1.5</v>
      </c>
      <c r="AF112" s="13">
        <v>2</v>
      </c>
      <c r="AG112" s="13">
        <v>2</v>
      </c>
      <c r="AH112" s="13">
        <v>2</v>
      </c>
      <c r="AI112" s="6" t="s">
        <v>645</v>
      </c>
      <c r="AJ112" s="13">
        <v>90</v>
      </c>
      <c r="AK112" s="6" t="str">
        <f xml:space="preserve"> HYPERLINK("ReviewHtml/review_The_Fantastic_Adventures_of_Unico.html", "https://2danicritic.github.io/ReviewHtml/review_The_Fantastic_Adventures_of_Unico.html")</f>
        <v>https://2danicritic.github.io/ReviewHtml/review_The_Fantastic_Adventures_of_Unico.html</v>
      </c>
    </row>
    <row r="113" spans="21:37" x14ac:dyDescent="0.35">
      <c r="U113" s="7" t="s">
        <v>792</v>
      </c>
      <c r="V113" s="14">
        <v>1980</v>
      </c>
      <c r="W113" s="7" t="s">
        <v>82</v>
      </c>
      <c r="X113" s="7" t="s">
        <v>112</v>
      </c>
      <c r="Y113" s="7" t="s">
        <v>83</v>
      </c>
      <c r="Z113" s="7" t="s">
        <v>793</v>
      </c>
      <c r="AA113" s="14">
        <v>3.14</v>
      </c>
      <c r="AB113" s="14">
        <v>2.5</v>
      </c>
      <c r="AC113" s="14">
        <v>2.5</v>
      </c>
      <c r="AD113" s="14">
        <v>3.5</v>
      </c>
      <c r="AE113" s="14">
        <v>2</v>
      </c>
      <c r="AF113" s="14">
        <v>4</v>
      </c>
      <c r="AG113" s="14">
        <v>3.5</v>
      </c>
      <c r="AH113" s="14">
        <v>4</v>
      </c>
      <c r="AI113" s="7" t="s">
        <v>794</v>
      </c>
      <c r="AJ113" s="14">
        <v>150</v>
      </c>
      <c r="AK113" s="7" t="str">
        <f xml:space="preserve"> HYPERLINK("ReviewHtml/review_Tomorrow's_Joe.html", "https://2danicritic.github.io/ReviewHtml/review_Tomorrow's_Joe.html")</f>
        <v>https://2danicritic.github.io/ReviewHtml/review_Tomorrow's_Joe.html</v>
      </c>
    </row>
    <row r="114" spans="21:37" x14ac:dyDescent="0.35">
      <c r="U114" s="7" t="s">
        <v>479</v>
      </c>
      <c r="V114" s="14">
        <v>1979</v>
      </c>
      <c r="W114" s="7" t="s">
        <v>82</v>
      </c>
      <c r="X114" s="7" t="s">
        <v>473</v>
      </c>
      <c r="Y114" s="7" t="s">
        <v>83</v>
      </c>
      <c r="Z114" s="7" t="s">
        <v>221</v>
      </c>
      <c r="AA114" s="14">
        <v>4</v>
      </c>
      <c r="AB114" s="14">
        <v>3.5</v>
      </c>
      <c r="AC114" s="14">
        <v>3.5</v>
      </c>
      <c r="AD114" s="14">
        <v>3.5</v>
      </c>
      <c r="AE114" s="14">
        <v>3.5</v>
      </c>
      <c r="AF114" s="14">
        <v>4.5</v>
      </c>
      <c r="AG114" s="14">
        <v>4.5</v>
      </c>
      <c r="AH114" s="14">
        <v>5</v>
      </c>
      <c r="AI114" s="7" t="s">
        <v>480</v>
      </c>
      <c r="AJ114" s="14">
        <v>100</v>
      </c>
      <c r="AK114" s="7" t="str">
        <f xml:space="preserve"> HYPERLINK("ReviewHtml/review_Lupin_the_Third_-_The_Castle_of_Cagliostro.html", "https://2danicritic.github.io/ReviewHtml/review_Lupin_the_Third_-_The_Castle_of_Cagliostro.html")</f>
        <v>https://2danicritic.github.io/ReviewHtml/review_Lupin_the_Third_-_The_Castle_of_Cagliostro.html</v>
      </c>
    </row>
    <row r="115" spans="21:37" x14ac:dyDescent="0.35">
      <c r="U115" s="7" t="s">
        <v>483</v>
      </c>
      <c r="V115" s="14">
        <v>1978</v>
      </c>
      <c r="W115" s="7" t="s">
        <v>82</v>
      </c>
      <c r="X115" s="7" t="s">
        <v>112</v>
      </c>
      <c r="Y115" s="7" t="s">
        <v>83</v>
      </c>
      <c r="Z115" s="7" t="s">
        <v>484</v>
      </c>
      <c r="AA115" s="14">
        <v>3.36</v>
      </c>
      <c r="AB115" s="14">
        <v>2.5</v>
      </c>
      <c r="AC115" s="14">
        <v>2.5</v>
      </c>
      <c r="AD115" s="14">
        <v>3.5</v>
      </c>
      <c r="AE115" s="14">
        <v>3.5</v>
      </c>
      <c r="AF115" s="14">
        <v>3.5</v>
      </c>
      <c r="AG115" s="14">
        <v>4</v>
      </c>
      <c r="AH115" s="14">
        <v>4</v>
      </c>
      <c r="AI115" s="7" t="s">
        <v>485</v>
      </c>
      <c r="AJ115" s="14">
        <v>102</v>
      </c>
      <c r="AK115" s="7" t="str">
        <f xml:space="preserve"> HYPERLINK("ReviewHtml/review_Lupin_the_Third_-_The_Mystery_of_Mamo.html", "https://2danicritic.github.io/ReviewHtml/review_Lupin_the_Third_-_The_Mystery_of_Mamo.html")</f>
        <v>https://2danicritic.github.io/ReviewHtml/review_Lupin_the_Third_-_The_Mystery_of_Mamo.html</v>
      </c>
    </row>
    <row r="116" spans="21:37" x14ac:dyDescent="0.35">
      <c r="U116" s="7" t="s">
        <v>635</v>
      </c>
      <c r="V116" s="14">
        <v>1978</v>
      </c>
      <c r="W116" s="7" t="s">
        <v>82</v>
      </c>
      <c r="X116" s="7" t="s">
        <v>636</v>
      </c>
      <c r="Y116" s="7" t="s">
        <v>83</v>
      </c>
      <c r="Z116" s="7" t="s">
        <v>637</v>
      </c>
      <c r="AA116" s="14">
        <v>3.57</v>
      </c>
      <c r="AB116" s="14">
        <v>4</v>
      </c>
      <c r="AC116" s="14">
        <v>3</v>
      </c>
      <c r="AD116" s="14">
        <v>3.5</v>
      </c>
      <c r="AE116" s="14">
        <v>3.5</v>
      </c>
      <c r="AF116" s="14">
        <v>4</v>
      </c>
      <c r="AG116" s="14">
        <v>3</v>
      </c>
      <c r="AH116" s="14">
        <v>4</v>
      </c>
      <c r="AI116" s="7" t="s">
        <v>638</v>
      </c>
      <c r="AJ116" s="14">
        <v>47</v>
      </c>
      <c r="AK116" s="7" t="str">
        <f xml:space="preserve"> HYPERLINK("ReviewHtml/review_Ringing_Bell.html", "https://2danicritic.github.io/ReviewHtml/review_Ringing_Bell.html")</f>
        <v>https://2danicritic.github.io/ReviewHtml/review_Ringing_Bell.html</v>
      </c>
    </row>
    <row r="117" spans="21:37" x14ac:dyDescent="0.35">
      <c r="U117" s="17" t="s">
        <v>145</v>
      </c>
      <c r="V117" s="24">
        <v>1973</v>
      </c>
      <c r="W117" s="17" t="s">
        <v>82</v>
      </c>
      <c r="X117" s="17" t="s">
        <v>146</v>
      </c>
      <c r="Y117" s="17" t="s">
        <v>83</v>
      </c>
      <c r="Z117" s="17" t="s">
        <v>147</v>
      </c>
      <c r="AA117" s="24">
        <v>2.86</v>
      </c>
      <c r="AB117" s="24">
        <v>1.5</v>
      </c>
      <c r="AC117" s="24">
        <v>3</v>
      </c>
      <c r="AD117" s="24">
        <v>3.5</v>
      </c>
      <c r="AE117" s="24">
        <v>4</v>
      </c>
      <c r="AF117" s="24">
        <v>3.5</v>
      </c>
      <c r="AG117" s="24">
        <v>2.5</v>
      </c>
      <c r="AH117" s="24">
        <v>2</v>
      </c>
      <c r="AI117" s="17" t="s">
        <v>148</v>
      </c>
      <c r="AJ117" s="24">
        <v>86</v>
      </c>
      <c r="AK117" s="17" t="str">
        <f xml:space="preserve"> HYPERLINK("ReviewHtml/review_Belladonna_of_Sadness.html", "https://2danicritic.github.io/ReviewHtml/review_Belladonna_of_Sadness.html")</f>
        <v>https://2danicritic.github.io/ReviewHtml/review_Belladonna_of_Sadness.html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1582-5BB7-45F8-ADAD-FE7C789A10B5}">
  <dimension ref="C3:D77"/>
  <sheetViews>
    <sheetView workbookViewId="0">
      <selection activeCell="R17" sqref="R17"/>
    </sheetView>
  </sheetViews>
  <sheetFormatPr defaultRowHeight="14.5" x14ac:dyDescent="0.35"/>
  <sheetData>
    <row r="3" spans="3:4" x14ac:dyDescent="0.35">
      <c r="C3" t="s">
        <v>862</v>
      </c>
      <c r="D3" t="s">
        <v>863</v>
      </c>
    </row>
    <row r="4" spans="3:4" x14ac:dyDescent="0.35">
      <c r="C4" t="s">
        <v>854</v>
      </c>
      <c r="D4">
        <f xml:space="preserve"> COUNTIF(Table1[STot],"&lt;=1.5")</f>
        <v>3</v>
      </c>
    </row>
    <row r="5" spans="3:4" x14ac:dyDescent="0.35">
      <c r="C5" t="s">
        <v>855</v>
      </c>
      <c r="D5">
        <f xml:space="preserve"> COUNTIFS(Table1[STot],"&gt;1.5",Table1[STot],"&lt;=2.0")</f>
        <v>10</v>
      </c>
    </row>
    <row r="6" spans="3:4" x14ac:dyDescent="0.35">
      <c r="C6" t="s">
        <v>856</v>
      </c>
      <c r="D6">
        <f xml:space="preserve"> COUNTIFS(Table1[STot],"&gt;2.0",Table1[STot],"&lt;=2.5")</f>
        <v>21</v>
      </c>
    </row>
    <row r="7" spans="3:4" x14ac:dyDescent="0.35">
      <c r="C7" t="s">
        <v>857</v>
      </c>
      <c r="D7">
        <f xml:space="preserve"> COUNTIFS(Table1[STot],"&gt;2.5",Table1[STot],"&lt;=3.0")</f>
        <v>37</v>
      </c>
    </row>
    <row r="8" spans="3:4" x14ac:dyDescent="0.35">
      <c r="C8" t="s">
        <v>858</v>
      </c>
      <c r="D8">
        <f xml:space="preserve"> COUNTIFS(Table1[STot],"&gt;3.0",Table1[STot],"&lt;=3.5")</f>
        <v>71</v>
      </c>
    </row>
    <row r="9" spans="3:4" x14ac:dyDescent="0.35">
      <c r="C9" t="s">
        <v>859</v>
      </c>
      <c r="D9">
        <f xml:space="preserve"> COUNTIFS(Table1[STot],"&gt;3.5",Table1[STot],"&lt;=4.0")</f>
        <v>66</v>
      </c>
    </row>
    <row r="10" spans="3:4" x14ac:dyDescent="0.35">
      <c r="C10" t="s">
        <v>860</v>
      </c>
      <c r="D10">
        <f xml:space="preserve"> COUNTIFS(Table1[STot],"&gt;4.0",Table1[STot],"&lt;=4.5")</f>
        <v>33</v>
      </c>
    </row>
    <row r="11" spans="3:4" x14ac:dyDescent="0.35">
      <c r="C11" t="s">
        <v>861</v>
      </c>
      <c r="D11">
        <f xml:space="preserve"> COUNTIFS(Table1[STot],"&gt;4.5",Table1[STot],"&lt;=5.0")</f>
        <v>9</v>
      </c>
    </row>
    <row r="21" spans="3:4" x14ac:dyDescent="0.35">
      <c r="C21" t="s">
        <v>866</v>
      </c>
      <c r="D21" t="s">
        <v>867</v>
      </c>
    </row>
    <row r="22" spans="3:4" x14ac:dyDescent="0.35">
      <c r="C22">
        <v>1965</v>
      </c>
      <c r="D22">
        <f xml:space="preserve"> COUNTIF(Table1[[Year  ]],C22)</f>
        <v>0</v>
      </c>
    </row>
    <row r="23" spans="3:4" x14ac:dyDescent="0.35">
      <c r="C23">
        <v>1966</v>
      </c>
      <c r="D23">
        <f xml:space="preserve"> COUNTIF(Table1[[Year  ]],C23)</f>
        <v>0</v>
      </c>
    </row>
    <row r="24" spans="3:4" x14ac:dyDescent="0.35">
      <c r="C24">
        <v>1967</v>
      </c>
      <c r="D24">
        <f xml:space="preserve"> COUNTIF(Table1[[Year  ]],C24)</f>
        <v>0</v>
      </c>
    </row>
    <row r="25" spans="3:4" x14ac:dyDescent="0.35">
      <c r="C25">
        <v>1968</v>
      </c>
      <c r="D25">
        <f xml:space="preserve"> COUNTIF(Table1[[Year  ]],C25)</f>
        <v>1</v>
      </c>
    </row>
    <row r="26" spans="3:4" x14ac:dyDescent="0.35">
      <c r="C26">
        <v>1969</v>
      </c>
      <c r="D26">
        <f xml:space="preserve"> COUNTIF(Table1[[Year  ]],C26)</f>
        <v>0</v>
      </c>
    </row>
    <row r="27" spans="3:4" x14ac:dyDescent="0.35">
      <c r="C27">
        <v>1970</v>
      </c>
      <c r="D27">
        <f xml:space="preserve"> COUNTIF(Table1[[Year  ]],C27)</f>
        <v>0</v>
      </c>
    </row>
    <row r="28" spans="3:4" x14ac:dyDescent="0.35">
      <c r="C28">
        <v>1971</v>
      </c>
      <c r="D28">
        <f xml:space="preserve"> COUNTIF(Table1[[Year  ]],C28)</f>
        <v>0</v>
      </c>
    </row>
    <row r="29" spans="3:4" x14ac:dyDescent="0.35">
      <c r="C29">
        <v>1972</v>
      </c>
      <c r="D29">
        <f xml:space="preserve"> COUNTIF(Table1[[Year  ]],C29)</f>
        <v>0</v>
      </c>
    </row>
    <row r="30" spans="3:4" x14ac:dyDescent="0.35">
      <c r="C30">
        <v>1973</v>
      </c>
      <c r="D30">
        <f xml:space="preserve"> COUNTIF(Table1[[Year  ]],C30)</f>
        <v>1</v>
      </c>
    </row>
    <row r="31" spans="3:4" x14ac:dyDescent="0.35">
      <c r="C31">
        <v>1974</v>
      </c>
      <c r="D31">
        <f xml:space="preserve"> COUNTIF(Table1[[Year  ]],C31)</f>
        <v>0</v>
      </c>
    </row>
    <row r="32" spans="3:4" x14ac:dyDescent="0.35">
      <c r="C32">
        <v>1975</v>
      </c>
      <c r="D32">
        <f xml:space="preserve"> COUNTIF(Table1[[Year  ]],C32)</f>
        <v>0</v>
      </c>
    </row>
    <row r="33" spans="3:4" x14ac:dyDescent="0.35">
      <c r="C33">
        <v>1976</v>
      </c>
      <c r="D33">
        <f xml:space="preserve"> COUNTIF(Table1[[Year  ]],C33)</f>
        <v>0</v>
      </c>
    </row>
    <row r="34" spans="3:4" x14ac:dyDescent="0.35">
      <c r="C34">
        <v>1977</v>
      </c>
      <c r="D34">
        <f xml:space="preserve"> COUNTIF(Table1[[Year  ]],C34)</f>
        <v>1</v>
      </c>
    </row>
    <row r="35" spans="3:4" x14ac:dyDescent="0.35">
      <c r="C35">
        <v>1978</v>
      </c>
      <c r="D35">
        <f xml:space="preserve"> COUNTIF(Table1[[Year  ]],C35)</f>
        <v>2</v>
      </c>
    </row>
    <row r="36" spans="3:4" x14ac:dyDescent="0.35">
      <c r="C36">
        <v>1979</v>
      </c>
      <c r="D36">
        <f xml:space="preserve"> COUNTIF(Table1[[Year  ]],C36)</f>
        <v>1</v>
      </c>
    </row>
    <row r="37" spans="3:4" x14ac:dyDescent="0.35">
      <c r="C37">
        <v>1980</v>
      </c>
      <c r="D37">
        <f xml:space="preserve"> COUNTIF(Table1[[Year  ]],C37)</f>
        <v>1</v>
      </c>
    </row>
    <row r="38" spans="3:4" x14ac:dyDescent="0.35">
      <c r="C38">
        <v>1981</v>
      </c>
      <c r="D38">
        <f xml:space="preserve"> COUNTIF(Table1[[Year  ]],C38)</f>
        <v>1</v>
      </c>
    </row>
    <row r="39" spans="3:4" x14ac:dyDescent="0.35">
      <c r="C39">
        <v>1982</v>
      </c>
      <c r="D39">
        <f xml:space="preserve"> COUNTIF(Table1[[Year  ]],C39)</f>
        <v>3</v>
      </c>
    </row>
    <row r="40" spans="3:4" x14ac:dyDescent="0.35">
      <c r="C40">
        <v>1983</v>
      </c>
      <c r="D40">
        <f xml:space="preserve"> COUNTIF(Table1[[Year  ]],C40)</f>
        <v>2</v>
      </c>
    </row>
    <row r="41" spans="3:4" x14ac:dyDescent="0.35">
      <c r="C41">
        <v>1984</v>
      </c>
      <c r="D41">
        <f xml:space="preserve"> COUNTIF(Table1[[Year  ]],C41)</f>
        <v>2</v>
      </c>
    </row>
    <row r="42" spans="3:4" x14ac:dyDescent="0.35">
      <c r="C42">
        <v>1985</v>
      </c>
      <c r="D42">
        <f xml:space="preserve"> COUNTIF(Table1[[Year  ]],C42)</f>
        <v>1</v>
      </c>
    </row>
    <row r="43" spans="3:4" x14ac:dyDescent="0.35">
      <c r="C43">
        <v>1986</v>
      </c>
      <c r="D43">
        <f xml:space="preserve"> COUNTIF(Table1[[Year  ]],C43)</f>
        <v>2</v>
      </c>
    </row>
    <row r="44" spans="3:4" x14ac:dyDescent="0.35">
      <c r="C44">
        <v>1987</v>
      </c>
      <c r="D44">
        <f xml:space="preserve"> COUNTIF(Table1[[Year  ]],C44)</f>
        <v>2</v>
      </c>
    </row>
    <row r="45" spans="3:4" x14ac:dyDescent="0.35">
      <c r="C45">
        <v>1988</v>
      </c>
      <c r="D45">
        <f xml:space="preserve"> COUNTIF(Table1[[Year  ]],C45)</f>
        <v>3</v>
      </c>
    </row>
    <row r="46" spans="3:4" x14ac:dyDescent="0.35">
      <c r="C46">
        <v>1989</v>
      </c>
      <c r="D46">
        <f xml:space="preserve"> COUNTIF(Table1[[Year  ]],C46)</f>
        <v>1</v>
      </c>
    </row>
    <row r="47" spans="3:4" x14ac:dyDescent="0.35">
      <c r="C47">
        <v>1990</v>
      </c>
      <c r="D47">
        <f xml:space="preserve"> COUNTIF(Table1[[Year  ]],C47)</f>
        <v>1</v>
      </c>
    </row>
    <row r="48" spans="3:4" x14ac:dyDescent="0.35">
      <c r="C48">
        <v>1991</v>
      </c>
      <c r="D48">
        <f xml:space="preserve"> COUNTIF(Table1[[Year  ]],C48)</f>
        <v>2</v>
      </c>
    </row>
    <row r="49" spans="3:4" x14ac:dyDescent="0.35">
      <c r="C49">
        <v>1992</v>
      </c>
      <c r="D49">
        <f xml:space="preserve"> COUNTIF(Table1[[Year  ]],C49)</f>
        <v>1</v>
      </c>
    </row>
    <row r="50" spans="3:4" x14ac:dyDescent="0.35">
      <c r="C50">
        <v>1993</v>
      </c>
      <c r="D50">
        <f xml:space="preserve"> COUNTIF(Table1[[Year  ]],C50)</f>
        <v>4</v>
      </c>
    </row>
    <row r="51" spans="3:4" x14ac:dyDescent="0.35">
      <c r="C51">
        <v>1994</v>
      </c>
      <c r="D51">
        <f xml:space="preserve"> COUNTIF(Table1[[Year  ]],C51)</f>
        <v>3</v>
      </c>
    </row>
    <row r="52" spans="3:4" x14ac:dyDescent="0.35">
      <c r="C52">
        <v>1995</v>
      </c>
      <c r="D52">
        <f xml:space="preserve"> COUNTIF(Table1[[Year  ]],C52)</f>
        <v>2</v>
      </c>
    </row>
    <row r="53" spans="3:4" x14ac:dyDescent="0.35">
      <c r="C53">
        <v>1996</v>
      </c>
      <c r="D53">
        <f xml:space="preserve"> COUNTIF(Table1[[Year  ]],C53)</f>
        <v>0</v>
      </c>
    </row>
    <row r="54" spans="3:4" x14ac:dyDescent="0.35">
      <c r="C54">
        <v>1997</v>
      </c>
      <c r="D54">
        <f xml:space="preserve"> COUNTIF(Table1[[Year  ]],C54)</f>
        <v>2</v>
      </c>
    </row>
    <row r="55" spans="3:4" x14ac:dyDescent="0.35">
      <c r="C55">
        <v>1998</v>
      </c>
      <c r="D55">
        <f xml:space="preserve"> COUNTIF(Table1[[Year  ]],C55)</f>
        <v>3</v>
      </c>
    </row>
    <row r="56" spans="3:4" x14ac:dyDescent="0.35">
      <c r="C56">
        <v>1999</v>
      </c>
      <c r="D56">
        <f xml:space="preserve"> COUNTIF(Table1[[Year  ]],C56)</f>
        <v>1</v>
      </c>
    </row>
    <row r="57" spans="3:4" x14ac:dyDescent="0.35">
      <c r="C57">
        <v>2000</v>
      </c>
      <c r="D57">
        <f xml:space="preserve"> COUNTIF(Table1[[Year  ]],C57)</f>
        <v>4</v>
      </c>
    </row>
    <row r="58" spans="3:4" x14ac:dyDescent="0.35">
      <c r="C58">
        <v>2001</v>
      </c>
      <c r="D58">
        <f xml:space="preserve"> COUNTIF(Table1[[Year  ]],C58)</f>
        <v>2</v>
      </c>
    </row>
    <row r="59" spans="3:4" x14ac:dyDescent="0.35">
      <c r="C59">
        <v>2002</v>
      </c>
      <c r="D59">
        <f xml:space="preserve"> COUNTIF(Table1[[Year  ]],C59)</f>
        <v>7</v>
      </c>
    </row>
    <row r="60" spans="3:4" x14ac:dyDescent="0.35">
      <c r="C60">
        <v>2003</v>
      </c>
      <c r="D60">
        <f xml:space="preserve"> COUNTIF(Table1[[Year  ]],C60)</f>
        <v>5</v>
      </c>
    </row>
    <row r="61" spans="3:4" x14ac:dyDescent="0.35">
      <c r="C61">
        <v>2004</v>
      </c>
      <c r="D61">
        <f xml:space="preserve"> COUNTIF(Table1[[Year  ]],C61)</f>
        <v>9</v>
      </c>
    </row>
    <row r="62" spans="3:4" x14ac:dyDescent="0.35">
      <c r="C62">
        <v>2005</v>
      </c>
      <c r="D62">
        <f xml:space="preserve"> COUNTIF(Table1[[Year  ]],C62)</f>
        <v>1</v>
      </c>
    </row>
    <row r="63" spans="3:4" x14ac:dyDescent="0.35">
      <c r="C63">
        <v>2006</v>
      </c>
      <c r="D63">
        <f xml:space="preserve"> COUNTIF(Table1[[Year  ]],C63)</f>
        <v>14</v>
      </c>
    </row>
    <row r="64" spans="3:4" x14ac:dyDescent="0.35">
      <c r="C64">
        <v>2007</v>
      </c>
      <c r="D64">
        <f xml:space="preserve"> COUNTIF(Table1[[Year  ]],C64)</f>
        <v>6</v>
      </c>
    </row>
    <row r="65" spans="3:4" x14ac:dyDescent="0.35">
      <c r="C65">
        <v>2008</v>
      </c>
      <c r="D65">
        <f xml:space="preserve"> COUNTIF(Table1[[Year  ]],C65)</f>
        <v>11</v>
      </c>
    </row>
    <row r="66" spans="3:4" x14ac:dyDescent="0.35">
      <c r="C66">
        <v>2009</v>
      </c>
      <c r="D66">
        <f xml:space="preserve"> COUNTIF(Table1[[Year  ]],C66)</f>
        <v>10</v>
      </c>
    </row>
    <row r="67" spans="3:4" x14ac:dyDescent="0.35">
      <c r="C67">
        <v>2010</v>
      </c>
      <c r="D67">
        <f xml:space="preserve"> COUNTIF(Table1[[Year  ]],C67)</f>
        <v>16</v>
      </c>
    </row>
    <row r="68" spans="3:4" x14ac:dyDescent="0.35">
      <c r="C68">
        <v>2011</v>
      </c>
      <c r="D68">
        <f xml:space="preserve"> COUNTIF(Table1[[Year  ]],C68)</f>
        <v>20</v>
      </c>
    </row>
    <row r="69" spans="3:4" x14ac:dyDescent="0.35">
      <c r="C69">
        <v>2012</v>
      </c>
      <c r="D69">
        <f xml:space="preserve"> COUNTIF(Table1[[Year  ]],C69)</f>
        <v>19</v>
      </c>
    </row>
    <row r="70" spans="3:4" x14ac:dyDescent="0.35">
      <c r="C70">
        <v>2013</v>
      </c>
      <c r="D70">
        <f xml:space="preserve"> COUNTIF(Table1[[Year  ]],C70)</f>
        <v>11</v>
      </c>
    </row>
    <row r="71" spans="3:4" x14ac:dyDescent="0.35">
      <c r="C71">
        <v>2014</v>
      </c>
      <c r="D71">
        <f xml:space="preserve"> COUNTIF(Table1[[Year  ]],C71)</f>
        <v>14</v>
      </c>
    </row>
    <row r="72" spans="3:4" x14ac:dyDescent="0.35">
      <c r="C72">
        <v>2015</v>
      </c>
      <c r="D72">
        <f xml:space="preserve"> COUNTIF(Table1[[Year  ]],C72)</f>
        <v>19</v>
      </c>
    </row>
    <row r="73" spans="3:4" x14ac:dyDescent="0.35">
      <c r="C73">
        <v>2016</v>
      </c>
      <c r="D73">
        <f xml:space="preserve"> COUNTIF(Table1[[Year  ]],C73)</f>
        <v>20</v>
      </c>
    </row>
    <row r="74" spans="3:4" x14ac:dyDescent="0.35">
      <c r="C74">
        <v>2017</v>
      </c>
      <c r="D74">
        <f xml:space="preserve"> COUNTIF(Table1[[Year  ]],C74)</f>
        <v>15</v>
      </c>
    </row>
    <row r="75" spans="3:4" x14ac:dyDescent="0.35">
      <c r="C75">
        <v>2018</v>
      </c>
      <c r="D75">
        <f xml:space="preserve"> COUNTIF(Table1[[Year  ]],C75)</f>
        <v>4</v>
      </c>
    </row>
    <row r="76" spans="3:4" x14ac:dyDescent="0.35">
      <c r="C76">
        <v>2019</v>
      </c>
      <c r="D76">
        <f xml:space="preserve"> COUNTIF(Table1[[Year  ]],C76)</f>
        <v>0</v>
      </c>
    </row>
    <row r="77" spans="3:4" x14ac:dyDescent="0.35">
      <c r="C77">
        <v>2020</v>
      </c>
      <c r="D77">
        <f xml:space="preserve"> COUNTIF(Table1[[Year  ]],C77)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4FB8-0D13-426B-B5EB-8AA79C0C5BB6}">
  <dimension ref="B3:D42"/>
  <sheetViews>
    <sheetView workbookViewId="0">
      <selection activeCell="K19" sqref="K19"/>
    </sheetView>
  </sheetViews>
  <sheetFormatPr defaultRowHeight="14.5" x14ac:dyDescent="0.35"/>
  <cols>
    <col min="1" max="1" width="8.7265625" style="2"/>
    <col min="2" max="2" width="13.453125" style="2" customWidth="1"/>
    <col min="3" max="16384" width="8.7265625" style="2"/>
  </cols>
  <sheetData>
    <row r="3" spans="2:3" ht="18.5" x14ac:dyDescent="0.45">
      <c r="B3" s="1" t="s">
        <v>25</v>
      </c>
    </row>
    <row r="5" spans="2:3" x14ac:dyDescent="0.35">
      <c r="B5" s="2" t="s">
        <v>26</v>
      </c>
    </row>
    <row r="7" spans="2:3" x14ac:dyDescent="0.35">
      <c r="B7" s="26" t="s">
        <v>27</v>
      </c>
      <c r="C7" s="2" t="s">
        <v>28</v>
      </c>
    </row>
    <row r="8" spans="2:3" x14ac:dyDescent="0.35">
      <c r="B8" s="26" t="s">
        <v>29</v>
      </c>
      <c r="C8" s="2" t="s">
        <v>30</v>
      </c>
    </row>
    <row r="9" spans="2:3" x14ac:dyDescent="0.35">
      <c r="B9" s="27" t="s">
        <v>31</v>
      </c>
      <c r="C9" s="2" t="s">
        <v>32</v>
      </c>
    </row>
    <row r="10" spans="2:3" x14ac:dyDescent="0.35">
      <c r="B10" s="27" t="s">
        <v>33</v>
      </c>
      <c r="C10" s="2" t="s">
        <v>34</v>
      </c>
    </row>
    <row r="11" spans="2:3" x14ac:dyDescent="0.35">
      <c r="B11" s="28" t="s">
        <v>35</v>
      </c>
      <c r="C11" s="2" t="s">
        <v>36</v>
      </c>
    </row>
    <row r="12" spans="2:3" x14ac:dyDescent="0.35">
      <c r="B12" s="28" t="s">
        <v>37</v>
      </c>
      <c r="C12" s="2" t="s">
        <v>38</v>
      </c>
    </row>
    <row r="13" spans="2:3" x14ac:dyDescent="0.35">
      <c r="B13" s="29" t="s">
        <v>39</v>
      </c>
      <c r="C13" s="2" t="s">
        <v>40</v>
      </c>
    </row>
    <row r="17" spans="2:4" x14ac:dyDescent="0.35">
      <c r="B17" s="2" t="s">
        <v>41</v>
      </c>
    </row>
    <row r="18" spans="2:4" x14ac:dyDescent="0.35">
      <c r="B18" s="2" t="s">
        <v>43</v>
      </c>
    </row>
    <row r="19" spans="2:4" x14ac:dyDescent="0.35">
      <c r="B19" s="2" t="s">
        <v>44</v>
      </c>
    </row>
    <row r="20" spans="2:4" x14ac:dyDescent="0.35">
      <c r="B20" s="2" t="s">
        <v>42</v>
      </c>
    </row>
    <row r="21" spans="2:4" x14ac:dyDescent="0.35">
      <c r="B21" s="2" t="s">
        <v>45</v>
      </c>
    </row>
    <row r="23" spans="2:4" x14ac:dyDescent="0.35">
      <c r="B23" s="2" t="s">
        <v>48</v>
      </c>
    </row>
    <row r="25" spans="2:4" x14ac:dyDescent="0.35">
      <c r="C25" s="25">
        <v>1</v>
      </c>
      <c r="D25" s="2" t="s">
        <v>56</v>
      </c>
    </row>
    <row r="26" spans="2:4" x14ac:dyDescent="0.35">
      <c r="C26" s="25">
        <v>1.5</v>
      </c>
      <c r="D26" s="2" t="s">
        <v>51</v>
      </c>
    </row>
    <row r="27" spans="2:4" x14ac:dyDescent="0.35">
      <c r="C27" s="25">
        <v>2</v>
      </c>
      <c r="D27" s="2" t="s">
        <v>59</v>
      </c>
    </row>
    <row r="28" spans="2:4" x14ac:dyDescent="0.35">
      <c r="C28" s="25">
        <v>2.5</v>
      </c>
      <c r="D28" s="2" t="s">
        <v>58</v>
      </c>
    </row>
    <row r="29" spans="2:4" x14ac:dyDescent="0.35">
      <c r="C29" s="25">
        <v>3</v>
      </c>
      <c r="D29" s="2" t="s">
        <v>57</v>
      </c>
    </row>
    <row r="30" spans="2:4" x14ac:dyDescent="0.35">
      <c r="C30" s="25">
        <v>3.5</v>
      </c>
      <c r="D30" s="2" t="s">
        <v>52</v>
      </c>
    </row>
    <row r="31" spans="2:4" x14ac:dyDescent="0.35">
      <c r="C31" s="25">
        <v>4</v>
      </c>
      <c r="D31" s="2" t="s">
        <v>53</v>
      </c>
    </row>
    <row r="32" spans="2:4" x14ac:dyDescent="0.35">
      <c r="C32" s="25">
        <v>4.5</v>
      </c>
      <c r="D32" s="2" t="s">
        <v>54</v>
      </c>
    </row>
    <row r="33" spans="2:4" x14ac:dyDescent="0.35">
      <c r="C33" s="25">
        <v>5</v>
      </c>
      <c r="D33" s="2" t="s">
        <v>55</v>
      </c>
    </row>
    <row r="36" spans="2:4" x14ac:dyDescent="0.35">
      <c r="B36" s="2" t="s">
        <v>46</v>
      </c>
    </row>
    <row r="37" spans="2:4" x14ac:dyDescent="0.35">
      <c r="B37" s="2" t="s">
        <v>47</v>
      </c>
    </row>
    <row r="38" spans="2:4" x14ac:dyDescent="0.35">
      <c r="B38" s="2" t="s">
        <v>49</v>
      </c>
    </row>
    <row r="39" spans="2:4" x14ac:dyDescent="0.35">
      <c r="B39" s="2" t="s">
        <v>50</v>
      </c>
    </row>
    <row r="41" spans="2:4" x14ac:dyDescent="0.35">
      <c r="B41" s="2" t="s">
        <v>864</v>
      </c>
    </row>
    <row r="42" spans="2:4" x14ac:dyDescent="0.35">
      <c r="B42" s="2" t="s">
        <v>865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1196-37FA-4DF4-B667-8AEC183F88BF}">
  <dimension ref="B3:B11"/>
  <sheetViews>
    <sheetView workbookViewId="0">
      <selection activeCell="G24" sqref="G24"/>
    </sheetView>
  </sheetViews>
  <sheetFormatPr defaultRowHeight="14.5" x14ac:dyDescent="0.35"/>
  <cols>
    <col min="1" max="16384" width="8.7265625" style="2"/>
  </cols>
  <sheetData>
    <row r="3" spans="2:2" ht="18.5" x14ac:dyDescent="0.45">
      <c r="B3" s="1" t="s">
        <v>17</v>
      </c>
    </row>
    <row r="5" spans="2:2" x14ac:dyDescent="0.35">
      <c r="B5" s="2" t="s">
        <v>13</v>
      </c>
    </row>
    <row r="6" spans="2:2" x14ac:dyDescent="0.35">
      <c r="B6" s="2" t="s">
        <v>15</v>
      </c>
    </row>
    <row r="7" spans="2:2" x14ac:dyDescent="0.35">
      <c r="B7" s="2" t="s">
        <v>14</v>
      </c>
    </row>
    <row r="8" spans="2:2" x14ac:dyDescent="0.35">
      <c r="B8" s="2" t="s">
        <v>16</v>
      </c>
    </row>
    <row r="10" spans="2:2" x14ac:dyDescent="0.35">
      <c r="B10" s="2" t="s">
        <v>18</v>
      </c>
    </row>
    <row r="11" spans="2:2" x14ac:dyDescent="0.35">
      <c r="B11" s="4" t="str">
        <f>HYPERLINK("https://github.com/2DAniCritic/2danicritic.github.io","https://github.com/2DAniCritic/2danicritic.github.io")</f>
        <v>https://github.com/2DAniCritic/2danicritic.github.io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Table (All) - Alphabetcal</vt:lpstr>
      <vt:lpstr>Table (Films, Anime) - Year</vt:lpstr>
      <vt:lpstr>Extra Sheet</vt:lpstr>
      <vt:lpstr>More Info</vt:lpstr>
      <vt:lpstr>Download Local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Hlynka</dc:creator>
  <cp:lastModifiedBy>Andrew Hlynka</cp:lastModifiedBy>
  <dcterms:created xsi:type="dcterms:W3CDTF">2018-10-03T21:07:28Z</dcterms:created>
  <dcterms:modified xsi:type="dcterms:W3CDTF">2018-11-22T05:00:27Z</dcterms:modified>
</cp:coreProperties>
</file>