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85915D3D-7DF7-4DF6-A548-E13217998B06}" xr6:coauthVersionLast="44" xr6:coauthVersionMax="44" xr10:uidLastSave="{00000000-0000-0000-0000-000000000000}"/>
  <bookViews>
    <workbookView xWindow="-110" yWindow="-110" windowWidth="27580" windowHeight="17860" xr2:uid="{A58E8F5E-137C-4732-BF16-A9BCF0B50BB6}"/>
  </bookViews>
  <sheets>
    <sheet name="Home" sheetId="1" r:id="rId1"/>
    <sheet name="Table (All) - Alphabetcal" sheetId="2" r:id="rId2"/>
    <sheet name="Table (Films, Anime) - Year" sheetId="4" r:id="rId3"/>
    <sheet name="Extra Sheet" sheetId="6" r:id="rId4"/>
    <sheet name="More Info" sheetId="8" r:id="rId5"/>
    <sheet name="Download Loc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1" l="1"/>
  <c r="S370" i="2" l="1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B11" i="7" l="1"/>
  <c r="D77" i="6" l="1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11" i="6"/>
  <c r="D10" i="6"/>
  <c r="D9" i="6"/>
  <c r="D8" i="6"/>
  <c r="D7" i="6"/>
  <c r="D6" i="6"/>
  <c r="D5" i="6"/>
  <c r="D4" i="6"/>
  <c r="B40" i="1"/>
</calcChain>
</file>

<file path=xl/sharedStrings.xml><?xml version="1.0" encoding="utf-8"?>
<sst xmlns="http://schemas.openxmlformats.org/spreadsheetml/2006/main" count="4938" uniqueCount="1549">
  <si>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</si>
  <si>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</si>
  <si>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</si>
  <si>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</si>
  <si>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</si>
  <si>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</si>
  <si>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</si>
  <si>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</si>
  <si>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</si>
  <si>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</si>
  <si>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t>What is that short for? Anthony? Andy? Danny? Fred? Eh, doesn't matter.</t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</si>
  <si>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</si>
  <si>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</si>
  <si>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</si>
  <si>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</si>
  <si>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</si>
  <si>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</si>
  <si>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</si>
  <si>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</si>
  <si>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</si>
  <si>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</si>
  <si>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</si>
  <si>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</si>
  <si>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</si>
  <si>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</si>
  <si>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</si>
  <si>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</si>
  <si>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</si>
  <si>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</si>
  <si>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</si>
  <si>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</si>
  <si>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</si>
  <si>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</si>
  <si>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</si>
  <si>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</si>
  <si>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</si>
  <si>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</si>
  <si>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</si>
  <si>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</si>
  <si>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</si>
  <si>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</si>
  <si>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</si>
  <si>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</si>
  <si>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</si>
  <si>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</si>
  <si>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</si>
  <si>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</si>
  <si>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</si>
  <si>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</si>
  <si>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</si>
  <si>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</si>
  <si>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</si>
  <si>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</si>
  <si>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</si>
  <si>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>family, philosophy, romance, drama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</si>
  <si>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</si>
  <si>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</si>
  <si>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</si>
  <si>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</si>
  <si>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>Bill Jones, Jeff Simpson, Ben Timlett</t>
  </si>
  <si>
    <t>adventure, comedy, experimental, philosophy, drama, non fiction</t>
  </si>
  <si>
    <t>philosophy, romance, drama</t>
  </si>
  <si>
    <t>adventure, experimental, philosophy, fantasy, science fiction</t>
  </si>
  <si>
    <t>Fuminori Kizaki, Jamie Simone</t>
  </si>
  <si>
    <t>action, horror, fantasy, drama</t>
  </si>
  <si>
    <t>action, adventure, horror, fantasy, drama</t>
  </si>
  <si>
    <t>action, experimental, horror, science fiction</t>
  </si>
  <si>
    <t>comedy, fantasy</t>
  </si>
  <si>
    <t>action, adventure, comedy, fantasy, drama</t>
  </si>
  <si>
    <t>Christian Desmares, Franck Ekinci</t>
  </si>
  <si>
    <t>action, adventure, comedy, family, romance, science fiction, mystery</t>
  </si>
  <si>
    <t>comedy, philosophy, romance, fantasy, drama</t>
  </si>
  <si>
    <t>adventure, experimental, philosophy, fantasy, mystery</t>
  </si>
  <si>
    <t>comedy, family</t>
  </si>
  <si>
    <t>action, comedy, experimental, horror, thriller, mystery</t>
  </si>
  <si>
    <t>Akiyuki Shinbo, Tatsuya Oishi</t>
  </si>
  <si>
    <t>action, comedy, erotic, experimental, horror, philosophy, romance, drama</t>
  </si>
  <si>
    <t>erotic, experimental, horror, romance, fantasy, drama</t>
  </si>
  <si>
    <t>Berserk - The Golden Age Arc (The Egg of the King, The Battle for Doldrey, The Advent)</t>
  </si>
  <si>
    <t>action, adventure, horror, fantasy</t>
  </si>
  <si>
    <t>action, horror, romance, fantasy, drama, mystery</t>
  </si>
  <si>
    <t>Liang Xuan, Zhang Chun</t>
  </si>
  <si>
    <t>adventure, family, philosophy, romance, fantasy</t>
  </si>
  <si>
    <t>Alberto Vazquez, Pedro Rivero</t>
  </si>
  <si>
    <t>action, adventure, comedy, experimental, horror, philosophy, romance, fantasy, drama</t>
  </si>
  <si>
    <t>action, comedy, science fiction, drama</t>
  </si>
  <si>
    <t>action, adventure, comedy, erotic, horror, fantasy, drama, mystery</t>
  </si>
  <si>
    <t>comedy, erotic, horror, fantasy, mystery</t>
  </si>
  <si>
    <t>action, adventure, comedy, erotic, horror, fantasy, drama</t>
  </si>
  <si>
    <t>action, drama, thriller</t>
  </si>
  <si>
    <t>Oriental Light and Magic, Character Plan</t>
  </si>
  <si>
    <t>Joji Shimura, Ahn Tae-kun</t>
  </si>
  <si>
    <t>action, adventure</t>
  </si>
  <si>
    <t>action, experimental, philosophy, science fiction, mystery</t>
  </si>
  <si>
    <t>action, horror, thriller</t>
  </si>
  <si>
    <t>action, adventure, comedy, experimental, horror, fantasy</t>
  </si>
  <si>
    <t>action, horror, thriller, mystery</t>
  </si>
  <si>
    <t>adventure, experimental, family, philosophy</t>
  </si>
  <si>
    <t>action, adventure, fantasy, thriller</t>
  </si>
  <si>
    <t>action, adventure, comedy, family, romance, fantasy</t>
  </si>
  <si>
    <t>action, comedy, erotic, romance, science fiction</t>
  </si>
  <si>
    <t>adventure, comedy, experimental, horror, philosophy, fantasy</t>
  </si>
  <si>
    <t>romance, drama</t>
  </si>
  <si>
    <t>adventure, family, philosophy, fantasy, drama</t>
  </si>
  <si>
    <t>action, adventure, philosophy, science fiction, drama, thriller</t>
  </si>
  <si>
    <t>action, comedy, philosophy, romance, science fiction, drama, thriller</t>
  </si>
  <si>
    <t>Akio Watanabe, Toshikazu Matsubara</t>
  </si>
  <si>
    <t>adventure, comedy, experimental, family, romance, fantasy, science fiction</t>
  </si>
  <si>
    <t>Shuhei Morita, Hiroaki Ando</t>
  </si>
  <si>
    <t>action, adventure, comedy, experimental, family, horror, philosophy, romance, fantasy, science fiction, drama, thriller, mystery</t>
  </si>
  <si>
    <t>adventure, family, philosophy, drama, mystery</t>
  </si>
  <si>
    <t>action, horror, romance, fantasy, thriller</t>
  </si>
  <si>
    <t>comedy, family, philosophy, drama</t>
  </si>
  <si>
    <t>Shigehito Takayanagi</t>
  </si>
  <si>
    <t>comedy, non fiction</t>
  </si>
  <si>
    <t>action, erotic, horror, romance, fantasy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</si>
  <si>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</si>
  <si>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</si>
  <si>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</si>
  <si>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>action, comedy, horror, science fiction, thriller, mystery</t>
  </si>
  <si>
    <t>horror, philosophy, drama, thriller, mystery</t>
  </si>
  <si>
    <t>philosophy, fantasy, drama, thriller</t>
  </si>
  <si>
    <t>action, erotic, experimental, horror, romance, fantasy, drama</t>
  </si>
  <si>
    <t>action, horror, fantasy</t>
  </si>
  <si>
    <t>adventure, comedy, mystery</t>
  </si>
  <si>
    <t>action, comedy, fantasy</t>
  </si>
  <si>
    <t>adventure, comedy, horror, philosophy, romance, drama, mystery</t>
  </si>
  <si>
    <t>adventure, philosophy, romance, drama, thriller, mystery</t>
  </si>
  <si>
    <t>Stephani Aubier, Vincent Patar, Benjamin Renner</t>
  </si>
  <si>
    <t>adventure, comedy, family, philosophy, drama</t>
  </si>
  <si>
    <t>comedy, family, romance, non fiction</t>
  </si>
  <si>
    <t>action, adventure, comedy, fantasy</t>
  </si>
  <si>
    <t>action, adventure, fantasy</t>
  </si>
  <si>
    <t>action, horror, philosophy, fantasy, drama</t>
  </si>
  <si>
    <t>Akiyuki Shinbo, Nobuyuki Takeuchi</t>
  </si>
  <si>
    <t>adventure, romance, fantasy, drama</t>
  </si>
  <si>
    <t>action, adventure, comedy, experimental, philosophy, romance, fantasy</t>
  </si>
  <si>
    <t>action, adventure, comedy, experimental, romance, fantasy</t>
  </si>
  <si>
    <t>family, romance, drama</t>
  </si>
  <si>
    <t>action, philosophy, drama</t>
  </si>
  <si>
    <t>experimental, romance, fantasy, science fiction, drama, thriller, mystery</t>
  </si>
  <si>
    <t>action, horror, science fiction, thriller, mystery</t>
  </si>
  <si>
    <t>adventure, horror, philosophy, science fiction, mystery</t>
  </si>
  <si>
    <t>action, philosophy, science fiction, thriller, mystery</t>
  </si>
  <si>
    <t>action, philosophy, science fiction</t>
  </si>
  <si>
    <t>action, philosophy, science fiction, thriller</t>
  </si>
  <si>
    <t>comedy</t>
  </si>
  <si>
    <t>family, horror, philosophy, drama, non fiction</t>
  </si>
  <si>
    <t>action, adventure, fantasy, drama</t>
  </si>
  <si>
    <t>Yukihiro Miyamoto, Akiyuki Shinbo</t>
  </si>
  <si>
    <t>comedy, erotic, romance, science fiction, drama</t>
  </si>
  <si>
    <t>action, adventure, experimental, romance, fantasy, science fiction, drama</t>
  </si>
  <si>
    <t>Michael Arias, Takashi Nakamura</t>
  </si>
  <si>
    <t>philosophy, science fiction, drama, thriller, mystery</t>
  </si>
  <si>
    <t>action, adventure, comedy, drama, thriller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</si>
  <si>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</si>
  <si>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</si>
  <si>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</si>
  <si>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</si>
  <si>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>comedy, philosophy, drama, mystery</t>
  </si>
  <si>
    <t>Satelight, Madhouse, Graphinica &amp; Kelmadick</t>
  </si>
  <si>
    <t>Tomokazu Tokoro, Hiroyuki Tanaka, Yasuhiro Matsumura</t>
  </si>
  <si>
    <t>action, experimental, horror, fantasy</t>
  </si>
  <si>
    <t>comedy, romance</t>
  </si>
  <si>
    <t>action, erotic, horror, thriller</t>
  </si>
  <si>
    <t>adventure, experimental, family, philosophy, romance, fantasy</t>
  </si>
  <si>
    <t>adventure, comedy, philosophy, drama</t>
  </si>
  <si>
    <t>family, drama, non fiction</t>
  </si>
  <si>
    <t>comedy, experimental, philosophy, drama</t>
  </si>
  <si>
    <t>action, comedy, drama, thriller</t>
  </si>
  <si>
    <t>action, fantasy, drama, mystery</t>
  </si>
  <si>
    <t>experimental, philosophy, romance, science fiction, mystery</t>
  </si>
  <si>
    <t>comedy, romance, drama</t>
  </si>
  <si>
    <t>comedy, erotic, romance</t>
  </si>
  <si>
    <t>action, comedy, erotic, sports</t>
  </si>
  <si>
    <t>adventure, comedy, family, philosophy, romance, fantasy</t>
  </si>
  <si>
    <t>adventure, experimental, philosophy, science fiction</t>
  </si>
  <si>
    <t>action, comedy, erotic, experimental, horror, romance, fantasy, thriller</t>
  </si>
  <si>
    <t>Shin Onuma, Shin'ya Kawatsura</t>
  </si>
  <si>
    <t>comedy, horror, philosophy, romance, drama</t>
  </si>
  <si>
    <t>action, adventure, comedy, experimental, family, philosophy, fantasy</t>
  </si>
  <si>
    <t>Jean-Francois Laguionie</t>
  </si>
  <si>
    <t>philosophy, drama</t>
  </si>
  <si>
    <t>comedy, romance, fantasy, drama</t>
  </si>
  <si>
    <t>Dorota Kobiela, Hugh Welchman</t>
  </si>
  <si>
    <t>family, philosophy, drama, mystery</t>
  </si>
  <si>
    <t>adventure, comedy, family</t>
  </si>
  <si>
    <t>action, adventure, comedy</t>
  </si>
  <si>
    <t>action, adventure, experimental, philosophy, drama, mystery</t>
  </si>
  <si>
    <t>action, adventure, comedy, family, romance</t>
  </si>
  <si>
    <t>action, adventure, comedy, science fiction</t>
  </si>
  <si>
    <t>action, adventure, erotic, experimental, drama, mystery</t>
  </si>
  <si>
    <t>Akiyuki Shinbo, Yukihiro Miyamoto</t>
  </si>
  <si>
    <t>action, experimental, horror, fantasy, drama, mystery</t>
  </si>
  <si>
    <t>action, philosophy, fantasy, drama</t>
  </si>
  <si>
    <t>action, adventure, romance, fantasy, drama</t>
  </si>
  <si>
    <t>Hiromasa Yonebayashi</t>
  </si>
  <si>
    <t>adventure, family, fantasy</t>
  </si>
  <si>
    <t>action, comedy, thriller</t>
  </si>
  <si>
    <t>action, comedy, erotic, thriller</t>
  </si>
  <si>
    <t>Guillaume "Run" Renard, Shojiro Nishimi</t>
  </si>
  <si>
    <t>action, comedy, romance, science fiction</t>
  </si>
  <si>
    <t>adventure, comedy, experimental, philosophy, romance</t>
  </si>
  <si>
    <t>philosophy, fantasy, drama, mystery</t>
  </si>
  <si>
    <t>adventure, family, philosophy, romance, drama</t>
  </si>
  <si>
    <t>family, philosophy, drama</t>
  </si>
  <si>
    <t>action, adventure, comedy, experimental, horror, philosophy, romance, drama</t>
  </si>
  <si>
    <t>comedy, experimental, family, philosophy</t>
  </si>
  <si>
    <t>Hideaki Anno, Shinji Higuchi</t>
  </si>
  <si>
    <t>action, adventure, family, fantasy</t>
  </si>
  <si>
    <t>adventure, comedy, experimental, family, fantasy, science fiction, mystery</t>
  </si>
  <si>
    <t>action, adventure, family, philosophy, fantasy, science fiction</t>
  </si>
  <si>
    <t>adventure, comedy</t>
  </si>
  <si>
    <t>comedy, experimental, family</t>
  </si>
  <si>
    <t>adventure, experimental, family, philosophy, fantasy</t>
  </si>
  <si>
    <t>action, adventure, erotic, horror, fantasy</t>
  </si>
  <si>
    <t>Akiyuki Shinbo, Tatsuya Osihi</t>
  </si>
  <si>
    <t>action, adventure, comedy, erotic, fantasy</t>
  </si>
  <si>
    <t>action, adventure, comedy, horror, romance, fantasy, drama</t>
  </si>
  <si>
    <t>action, comedy, horror, romance, fantasy</t>
  </si>
  <si>
    <t>action, adventure, fantasy, science fiction</t>
  </si>
  <si>
    <t>action, adventure, comedy, romance, fantasy</t>
  </si>
  <si>
    <t>action, comedy, erotic, experimental, fantasy</t>
  </si>
  <si>
    <t>adventure, erotic, experimental, horror, fantasy, science fiction, thriller</t>
  </si>
  <si>
    <t>Yoshinaga Naoyuki, Nakazawa Kazuto</t>
  </si>
  <si>
    <t>action, philosophy, science fiction, drama, mystery</t>
  </si>
  <si>
    <t>action, philosophy, science fiction, drama, thriller, mystery</t>
  </si>
  <si>
    <t>erotic, experimental, horror, thriller, mystery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</si>
  <si>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</si>
  <si>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</si>
  <si>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</si>
  <si>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</si>
  <si>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>action, adventure, comedy, family, fantasy</t>
  </si>
  <si>
    <t>experimental, drama, sports</t>
  </si>
  <si>
    <t>adventure, comedy, experimental, family, philosophy, fantasy</t>
  </si>
  <si>
    <t>adventure, family, romance, fantasy</t>
  </si>
  <si>
    <t>action, adventure, philosophy, romance, fantasy</t>
  </si>
  <si>
    <t>action, comedy, erotic, horror, romance, thriller</t>
  </si>
  <si>
    <t>action, comedy, erotic, experimental, fantasy, science fiction, drama, mystery</t>
  </si>
  <si>
    <t>adventure, comedy, erotic, romance, drama, thriller, non fiction</t>
  </si>
  <si>
    <t>action, science fiction, sports</t>
  </si>
  <si>
    <t>adventure, family, horror, philosophy</t>
  </si>
  <si>
    <t>adventure, family</t>
  </si>
  <si>
    <t>action, adventure, fantasy, mystery</t>
  </si>
  <si>
    <t>action, comedy, family, romance, fantasy</t>
  </si>
  <si>
    <t>experimental, horror, philosophy, science fiction, mystery</t>
  </si>
  <si>
    <t>Shimoneta - A Boring World Where the Concept of Dirty Jokes Doesn't Exist</t>
  </si>
  <si>
    <t>adventure, comedy, erotic, philosophy</t>
  </si>
  <si>
    <t>comedy, philosophy, drama</t>
  </si>
  <si>
    <t>action, horror, science fiction</t>
  </si>
  <si>
    <t>action, adventure, comedy, horror, fantasy</t>
  </si>
  <si>
    <t>Shinichiro Watanabe, Shingo Natsume</t>
  </si>
  <si>
    <t>adventure, comedy, experimental, science fiction</t>
  </si>
  <si>
    <t>adventure, romance, fantasy</t>
  </si>
  <si>
    <t>Hiroshi Hamasaki, Takyua Sato</t>
  </si>
  <si>
    <t>adventure, comedy, horror, romance, science fiction, drama, thriller</t>
  </si>
  <si>
    <t>action, adventure, comedy, family, romance, science fiction, drama, thriller</t>
  </si>
  <si>
    <t>Shigeyuki Miya, Atsuko Ishizuka</t>
  </si>
  <si>
    <t>action, adventure, horror, fantasy, mystery</t>
  </si>
  <si>
    <t>adventure, philosophy, fantasy, drama</t>
  </si>
  <si>
    <t>Peter Rida Michail, Aaron Horvath</t>
  </si>
  <si>
    <t>action, adventure, comedy, family</t>
  </si>
  <si>
    <t>Benjamin Renner, Patrick Imbert</t>
  </si>
  <si>
    <t>action, adventure, comedy, family, romance, fantasy, drama, sports</t>
  </si>
  <si>
    <t>adventure, family, philosophy, drama</t>
  </si>
  <si>
    <t>Tatsuya Ishihara, Yasuhiro Takemoto</t>
  </si>
  <si>
    <t>adventure, philosophy, romance, science fiction, drama, mystery</t>
  </si>
  <si>
    <t>action, adventure, experimental, fantasy</t>
  </si>
  <si>
    <t>action, adventure, horror, philosophy, science fiction, thriller</t>
  </si>
  <si>
    <t>Arthur Rankin, Jr., Jules Bass</t>
  </si>
  <si>
    <t>Ei Aoki, Takuya Nonaka, Mitsuru Obunai, Teiichi Takiguchi, Takayuki Hiaro, Takahiro Miura, Shinsuke Takizawa, Tomonori Sudou</t>
  </si>
  <si>
    <t>action, horror, romance, fantasy, thriller, mystery</t>
  </si>
  <si>
    <t>comedy, family, romance, science fiction, drama</t>
  </si>
  <si>
    <t>Sebastien Laudenbach</t>
  </si>
  <si>
    <t>experimental, horror, philosophy, romance, fantasy, drama</t>
  </si>
  <si>
    <t>Arthur Rankin Jr., Jules Bass</t>
  </si>
  <si>
    <t>adventure, experimental, family, philosophy, fantasy, drama</t>
  </si>
  <si>
    <t>adventure, comedy, experimental, romance, science fiction</t>
  </si>
  <si>
    <t>comedy, experimental</t>
  </si>
  <si>
    <t>adventure, comedy, experimental, romance</t>
  </si>
  <si>
    <t>adventure, family, romance, science fiction</t>
  </si>
  <si>
    <t>Brenda Chapman, Steve Hickner, Simon Wells</t>
  </si>
  <si>
    <t>adventure, comedy, family, romance</t>
  </si>
  <si>
    <t>action, adventure, family, romance, fantasy</t>
  </si>
  <si>
    <t>Joann Sfar, Antoine Delesvaux</t>
  </si>
  <si>
    <t>adventure, comedy, philosophy</t>
  </si>
  <si>
    <t>Michael Dudok de Wit</t>
  </si>
  <si>
    <t>adventure, experimental, philosophy, drama</t>
  </si>
  <si>
    <t>adventure, family, philosophy, fantasy, mystery</t>
  </si>
  <si>
    <t>philosophy, drama, mystery</t>
  </si>
  <si>
    <t>adventure, experimental, family, philosophy, romance, fantasy, drama</t>
  </si>
  <si>
    <t>Richard Williams Animation Productions</t>
  </si>
  <si>
    <t>adventure, comedy, experimental, family, romance, fantasy</t>
  </si>
  <si>
    <t>philosophy, romance, drama, non fiction</t>
  </si>
  <si>
    <t>experimental, philosophy, science fiction, drama</t>
  </si>
  <si>
    <t>Don Bluth, Gary Goldman</t>
  </si>
  <si>
    <t>adventure, comedy, family, romance, fantasy</t>
  </si>
  <si>
    <t>philosophy, science fiction, drama</t>
  </si>
  <si>
    <t>adventure, comedy, family, drama</t>
  </si>
  <si>
    <t>Osamu Dezaki, Yoichiro Fukuda</t>
  </si>
  <si>
    <t>action, drama, sports</t>
  </si>
  <si>
    <t>action, science fiction, drama</t>
  </si>
  <si>
    <t>action, adventure, comedy, science fiction, drama</t>
  </si>
  <si>
    <t>family, romance, fantasy, drama</t>
  </si>
  <si>
    <t>adventure, comedy, experimental, philosophy, romance, fantasy</t>
  </si>
  <si>
    <t>action, romance, science fiction, drama</t>
  </si>
  <si>
    <t>adventure, comedy, experimental, philosophy, romance, drama</t>
  </si>
  <si>
    <t>adventure, family, drama, mystery</t>
  </si>
  <si>
    <t>comedy, experimental, horror, philosophy, drama</t>
  </si>
  <si>
    <t>experimental, family, romance, drama</t>
  </si>
  <si>
    <t>adventure, family, romance, fantasy, drama</t>
  </si>
  <si>
    <t>adventure, comedy, experimental, horror, philosophy, fantasy, mystery</t>
  </si>
  <si>
    <t>adventure, comedy, experimental, family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</si>
  <si>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</si>
  <si>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</si>
  <si>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</si>
  <si>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</si>
  <si>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</si>
  <si>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</si>
  <si>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</si>
  <si>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</si>
  <si>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</si>
  <si>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</si>
  <si>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</si>
  <si>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</si>
  <si>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</si>
  <si>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</si>
  <si>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</si>
  <si>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</si>
  <si>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</si>
  <si>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</si>
  <si>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</si>
  <si>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</si>
  <si>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Reviews written since 2014, made public since 2018, updated (approximately) every couple months.</t>
  </si>
  <si>
    <t>Maybe in Hollywood, where only the most popular and commercial methods can survive.</t>
  </si>
  <si>
    <t>With these films, you will always have the option to seek out a lost classic on home video,</t>
  </si>
  <si>
    <t>Jiro Fujimoto, Yasuhiro Irie</t>
  </si>
  <si>
    <t>action, comedy, horror, science fiction, drama</t>
  </si>
  <si>
    <t>comedy, horror, drama, non fiction</t>
  </si>
  <si>
    <t>adventure, comedy, drama, non fiction</t>
  </si>
  <si>
    <t>action, adventure, experimental, family</t>
  </si>
  <si>
    <t>action, comedy, horror, fantasy, thriller</t>
  </si>
  <si>
    <t>action, comedy, horror, fantasy</t>
  </si>
  <si>
    <t>action, comedy, erotic, romance</t>
  </si>
  <si>
    <t>action, adventure, family, philosophy, romance, science fiction, thriller</t>
  </si>
  <si>
    <t>adventure, comedy, family, philosophy</t>
  </si>
  <si>
    <t>comedy, romance, fantasy</t>
  </si>
  <si>
    <t>philosophy, romance, science fiction, drama, thriller</t>
  </si>
  <si>
    <t>comedy, erotic, horror, romance, fantasy, mystery</t>
  </si>
  <si>
    <t>adventure, family, fantasy, mystery</t>
  </si>
  <si>
    <t>action, comedy, horror, romance, fantasy, thriller, mystery</t>
  </si>
  <si>
    <t>comedy, philosophy, romance, drama</t>
  </si>
  <si>
    <t>comedy, erotic, romance, drama</t>
  </si>
  <si>
    <t>Tomm Moore, Nora Twomey</t>
  </si>
  <si>
    <t>adventure, comedy, experimental, thriller</t>
  </si>
  <si>
    <t>action, adventure, horror, romance, fantasy</t>
  </si>
  <si>
    <t>https://2danicritic.github.io/ReviewHtml/review_Teen_Titans_Go_(To_The_Movies).html</t>
  </si>
  <si>
    <t>https://2danicritic.github.io/ReviewHtml/review_Have_a_Nice_Day.html</t>
  </si>
  <si>
    <t>https://2danicritic.github.io/ReviewHtml/review_I'll_Just_Live_In_Bando.html</t>
  </si>
  <si>
    <t>https://2danicritic.github.io/ReviewHtml/review_Loving_Vincent.html</t>
  </si>
  <si>
    <t>https://2danicritic.github.io/ReviewHtml/review_MFKZ.html</t>
  </si>
  <si>
    <t>https://2danicritic.github.io/ReviewHtml/review_My_Dogs,_Jinjin_and_Akida.html</t>
  </si>
  <si>
    <t>https://2danicritic.github.io/ReviewHtml/review_The_Big_Bad_Fox_and_Other_Tales.html</t>
  </si>
  <si>
    <t>https://2danicritic.github.io/ReviewHtml/review_The_Breadwinner.html</t>
  </si>
  <si>
    <t>https://2danicritic.github.io/ReviewHtml/review_Big_Fish_and_Begonia.html</t>
  </si>
  <si>
    <t>https://2danicritic.github.io/ReviewHtml/review_Ethel_&amp;_Ernest_.html</t>
  </si>
  <si>
    <t>https://2danicritic.github.io/ReviewHtml/review_Louise_By_The_Shore.html</t>
  </si>
  <si>
    <t>https://2danicritic.github.io/ReviewHtml/review_My_Entire_High_School_Sinking_Into_The_Sea.html</t>
  </si>
  <si>
    <t>https://2danicritic.github.io/ReviewHtml/review_Nerdland.html</t>
  </si>
  <si>
    <t>https://2danicritic.github.io/ReviewHtml/review_Nova_Seed.html</t>
  </si>
  <si>
    <t>https://2danicritic.github.io/ReviewHtml/review_The_Girl_Without_Hands.html</t>
  </si>
  <si>
    <t>https://2danicritic.github.io/ReviewHtml/review_The_Red_Turtle.html</t>
  </si>
  <si>
    <t>https://2danicritic.github.io/ReviewHtml/review_Window_Horses_-_The_Poetic_Persian_Epiphany_of_Rosie_Ming.html</t>
  </si>
  <si>
    <t>https://2danicritic.github.io/ReviewHtml/review_April_and_the_Extraordinary_World.html</t>
  </si>
  <si>
    <t>https://2danicritic.github.io/ReviewHtml/review_Birdboy_-_The_Forgotten_Children.html</t>
  </si>
  <si>
    <t>https://2danicritic.github.io/ReviewHtml/review_Satellite_Girl_and_Milk_Cow.html</t>
  </si>
  <si>
    <t>https://2danicritic.github.io/ReviewHtml/review_Song_of_the_Sea.html</t>
  </si>
  <si>
    <t>https://2danicritic.github.io/ReviewHtml/review_Boy_and_the_World.html</t>
  </si>
  <si>
    <t>https://2danicritic.github.io/ReviewHtml/review_A_Liar's_Autobiography_-_The_Untrue_Story_of_Monty_Python's_Graham_Chapman.html</t>
  </si>
  <si>
    <t>https://2danicritic.github.io/ReviewHtml/review_Ernest_and_Celestine.html</t>
  </si>
  <si>
    <t>https://2danicritic.github.io/ReviewHtml/review_It's_Such_a_Beautiful_Day.html</t>
  </si>
  <si>
    <t>https://2danicritic.github.io/ReviewHtml/review_The_Rabbi's_Cat.html</t>
  </si>
  <si>
    <t>https://2danicritic.github.io/ReviewHtml/review_Wrinkles.html</t>
  </si>
  <si>
    <t>https://2danicritic.github.io/ReviewHtml/review_A_Cat_in_Paris.html</t>
  </si>
  <si>
    <t>https://2danicritic.github.io/ReviewHtml/review_Chico_and_Rita.html</t>
  </si>
  <si>
    <t>https://2danicritic.github.io/ReviewHtml/review_The_Illusionist.html</t>
  </si>
  <si>
    <t>https://2danicritic.github.io/ReviewHtml/review_The_Secret_of_Kells.html</t>
  </si>
  <si>
    <t>https://2danicritic.github.io/ReviewHtml/review_Persepolis.html</t>
  </si>
  <si>
    <t>https://2danicritic.github.io/ReviewHtml/review_Blade_of_the_Phantom_Master.html</t>
  </si>
  <si>
    <t>https://2danicritic.github.io/ReviewHtml/review_The_Triplets_of_Belleville.html</t>
  </si>
  <si>
    <t>https://2danicritic.github.io/ReviewHtml/review_My_Beautiful_Girl_Mari.html</t>
  </si>
  <si>
    <t>https://2danicritic.github.io/ReviewHtml/review_The_Prince_of_Egpyt.html</t>
  </si>
  <si>
    <t>https://2danicritic.github.io/ReviewHtml/review_Thumbelina.html</t>
  </si>
  <si>
    <t>https://2danicritic.github.io/ReviewHtml/review_The_Thief_and_the_Cobbler.html</t>
  </si>
  <si>
    <t>https://2danicritic.github.io/ReviewHtml/review_Rock-a-Doodle.html</t>
  </si>
  <si>
    <t>https://2danicritic.github.io/ReviewHtml/review_When_The_Wind_Blows.html</t>
  </si>
  <si>
    <t>https://2danicritic.github.io/ReviewHtml/review_Rock_and_Rule.html</t>
  </si>
  <si>
    <t>https://2danicritic.github.io/ReviewHtml/review_The_Flight_of_Dragons.html</t>
  </si>
  <si>
    <t>https://2danicritic.github.io/ReviewHtml/review_The_Last_Unicorn.html</t>
  </si>
  <si>
    <t>https://2danicritic.github.io/ReviewHtml/review_The_Secret_of_Nimh.html</t>
  </si>
  <si>
    <t>https://2danicritic.github.io/ReviewHtml/review_Wizards.html</t>
  </si>
  <si>
    <t>https://2danicritic.github.io/ReviewHtml/review_Yellow_Submarine.html</t>
  </si>
  <si>
    <t>https://2danicritic.github.io/ReviewHtml/review_5_Centimeters_per_Second.html</t>
  </si>
  <si>
    <t>https://2danicritic.github.io/ReviewHtml/review_A_Silent_Voice.html</t>
  </si>
  <si>
    <t>https://2danicritic.github.io/ReviewHtml/review_A_Tree_of_Palme.html</t>
  </si>
  <si>
    <t>https://2danicritic.github.io/ReviewHtml/review_Afro_Samurai_-_Resurrection.html</t>
  </si>
  <si>
    <t>https://2danicritic.github.io/ReviewHtml/review_Akira.html</t>
  </si>
  <si>
    <t>https://2danicritic.github.io/ReviewHtml/review_Aura_-_Koga_Maryuin's_Last_War.html</t>
  </si>
  <si>
    <t>https://2danicritic.github.io/ReviewHtml/review_Barefoot_Gen.html</t>
  </si>
  <si>
    <t>https://2danicritic.github.io/ReviewHtml/review_Barefoot_Gen_2.html</t>
  </si>
  <si>
    <t>https://2danicritic.github.io/ReviewHtml/review_Batman_Ninja.html</t>
  </si>
  <si>
    <t>https://2danicritic.github.io/ReviewHtml/review_Belladonna_of_Sadness.html</t>
  </si>
  <si>
    <t>https://2danicritic.github.io/ReviewHtml/review_Berserk_-_The_Golden_Age_Arc_(The_Egg_of_the_King,_The_Battle_for_Doldrey,_The_Advent).html</t>
  </si>
  <si>
    <t>https://2danicritic.github.io/ReviewHtml/review_Beyond_the_Boundary_-_I'll_Be_Here.html</t>
  </si>
  <si>
    <t>https://2danicritic.github.io/ReviewHtml/review_Black_Butler_-_Book_of_the_Atlantic.html</t>
  </si>
  <si>
    <t>https://2danicritic.github.io/ReviewHtml/review_Blood_-_The_Last_Vampire.html</t>
  </si>
  <si>
    <t>https://2danicritic.github.io/ReviewHtml/review_Blood-C_-_The_Last_Dark.html</t>
  </si>
  <si>
    <t>https://2danicritic.github.io/ReviewHtml/review_Castle_in_the_Sky.html</t>
  </si>
  <si>
    <t>https://2danicritic.github.io/ReviewHtml/review_Children_Who_Chase_Lost_Voices.html</t>
  </si>
  <si>
    <t>https://2danicritic.github.io/ReviewHtml/review_Colorful_-_The_Motion_Picture.html</t>
  </si>
  <si>
    <t>https://2danicritic.github.io/ReviewHtml/review_Dante's_Inferno_-_An_Animated_Epic.html</t>
  </si>
  <si>
    <t>https://2danicritic.github.io/ReviewHtml/review_Eden_of_the_East_-_The_King_of_Eden,_Paradise_Lost.html</t>
  </si>
  <si>
    <t>https://2danicritic.github.io/ReviewHtml/review_Fairy_Tail_-_Dragon_Cry.html</t>
  </si>
  <si>
    <t>https://2danicritic.github.io/ReviewHtml/review_Fireworks.html</t>
  </si>
  <si>
    <t>https://2danicritic.github.io/ReviewHtml/review_From_Up_On_Poppy_Hill.html</t>
  </si>
  <si>
    <t>https://2danicritic.github.io/ReviewHtml/review_Genocidal_Organ.html</t>
  </si>
  <si>
    <t>https://2danicritic.github.io/ReviewHtml/review_Ghost_in_the_Shell.html</t>
  </si>
  <si>
    <t>https://2danicritic.github.io/ReviewHtml/review_Ghost_in_the_Shell_-_Solid_State_Society.html</t>
  </si>
  <si>
    <t>https://2danicritic.github.io/ReviewHtml/review_Ghost_in_the_Shell_2_-_Innocence.html</t>
  </si>
  <si>
    <t>https://2danicritic.github.io/ReviewHtml/review_Grave_of_the_Fireflies.html</t>
  </si>
  <si>
    <t>https://2danicritic.github.io/ReviewHtml/review_Harmony.html</t>
  </si>
  <si>
    <t>https://2danicritic.github.io/ReviewHtml/review_Heaven's_Lost_Property_the_Movie_-_The_Angeloid_of_Clockwork.html</t>
  </si>
  <si>
    <t>https://2danicritic.github.io/ReviewHtml/review_Howl's_Moving_Castle.html</t>
  </si>
  <si>
    <t>https://2danicritic.github.io/ReviewHtml/review_In_This_Corner_of_the_World.html</t>
  </si>
  <si>
    <t>https://2danicritic.github.io/ReviewHtml/review_Kiki's_Delivery_Service.html</t>
  </si>
  <si>
    <t>https://2danicritic.github.io/ReviewHtml/review_Kizumonogatari_-_Tekketsu,_Nekketsu,_Reiketsu.html</t>
  </si>
  <si>
    <t>https://2danicritic.github.io/ReviewHtml/review_Liz_and_the_Blue_Bird.html</t>
  </si>
  <si>
    <t>https://2danicritic.github.io/ReviewHtml/review_Loups=Garous.html</t>
  </si>
  <si>
    <t>https://2danicritic.github.io/ReviewHtml/review_Lu_Over_The_Wall.html</t>
  </si>
  <si>
    <t>https://2danicritic.github.io/ReviewHtml/review_Lupin_the_Third_-_Episode_0_-_First_Contact.html</t>
  </si>
  <si>
    <t>https://2danicritic.github.io/ReviewHtml/review_Lupin_the_Third_-_The_Castle_of_Cagliostro.html</t>
  </si>
  <si>
    <t>https://2danicritic.github.io/ReviewHtml/review_Lupin_the_Third_-_The_Fuma_Conspiracy.html</t>
  </si>
  <si>
    <t>https://2danicritic.github.io/ReviewHtml/review_Lupin_the_Third_-_The_Mystery_of_Mamo.html</t>
  </si>
  <si>
    <t>https://2danicritic.github.io/ReviewHtml/review_Madoka_Magica_The_Movie_1_&amp;_2_-_Beginnings,_Eternal.html</t>
  </si>
  <si>
    <t>https://2danicritic.github.io/ReviewHtml/review_Madoka_Magica_The_Movie_3_-_Rebellion.html</t>
  </si>
  <si>
    <t>https://2danicritic.github.io/ReviewHtml/review_Maquia_-_When_the_Promised_Flower_Blooms.html</t>
  </si>
  <si>
    <t>https://2danicritic.github.io/ReviewHtml/review_Mary_and_the_Witch's_Flower.html</t>
  </si>
  <si>
    <t>https://2danicritic.github.io/ReviewHtml/review_Metropolis.html</t>
  </si>
  <si>
    <t>https://2danicritic.github.io/ReviewHtml/review_Mind_Game.html</t>
  </si>
  <si>
    <t>https://2danicritic.github.io/ReviewHtml/review_Mirai.html</t>
  </si>
  <si>
    <t>https://2danicritic.github.io/ReviewHtml/review_My_Neighbor_Totoro.html</t>
  </si>
  <si>
    <t>https://2danicritic.github.io/ReviewHtml/review_My_Neighbors_The_Yamadas.html</t>
  </si>
  <si>
    <t>https://2danicritic.github.io/ReviewHtml/review_Napping_Princess.html</t>
  </si>
  <si>
    <t>https://2danicritic.github.io/ReviewHtml/review_Nausicaa_of_the_Valley_of_the_Wind.html</t>
  </si>
  <si>
    <t>https://2danicritic.github.io/ReviewHtml/review_Night_on_the_Galactic_Railroad.html</t>
  </si>
  <si>
    <t>https://2danicritic.github.io/ReviewHtml/review_Ninja_Scroll.html</t>
  </si>
  <si>
    <t>https://2danicritic.github.io/ReviewHtml/review_No_Game_No_Life_-_Zero.html</t>
  </si>
  <si>
    <t>https://2danicritic.github.io/ReviewHtml/review_Ocean_Waves.html</t>
  </si>
  <si>
    <t>https://2danicritic.github.io/ReviewHtml/review_Only_Yesterday.html</t>
  </si>
  <si>
    <t>https://2danicritic.github.io/ReviewHtml/review_Paprika.html</t>
  </si>
  <si>
    <t>https://2danicritic.github.io/ReviewHtml/review_Patlabor_2.html</t>
  </si>
  <si>
    <t>https://2danicritic.github.io/ReviewHtml/review_Perfect_Blue.html</t>
  </si>
  <si>
    <t>https://2danicritic.github.io/ReviewHtml/review_Persona_3_The_Movie_-_Spring_of_Birth,_Midsummer_Knight's_Dream,_Falling_Down,_Winter_of_Rebirth.html</t>
  </si>
  <si>
    <t>https://2danicritic.github.io/ReviewHtml/review_Pom_Poko.html</t>
  </si>
  <si>
    <t>https://2danicritic.github.io/ReviewHtml/review_Ponyo.html</t>
  </si>
  <si>
    <t>https://2danicritic.github.io/ReviewHtml/review_Porco_Rosso.html</t>
  </si>
  <si>
    <t>https://2danicritic.github.io/ReviewHtml/review_Princess_Mononoke.html</t>
  </si>
  <si>
    <t>https://2danicritic.github.io/ReviewHtml/review_Psychic_School_Wars.html</t>
  </si>
  <si>
    <t>https://2danicritic.github.io/ReviewHtml/review_Redline.html</t>
  </si>
  <si>
    <t>https://2danicritic.github.io/ReviewHtml/review_Ringing_Bell.html</t>
  </si>
  <si>
    <t>https://2danicritic.github.io/ReviewHtml/review_Spirited_Away.html</t>
  </si>
  <si>
    <t>https://2danicritic.github.io/ReviewHtml/review_Street_Fighter_II_-_The_Animated_Movie.html</t>
  </si>
  <si>
    <t>https://2danicritic.github.io/ReviewHtml/review_Summer_Wars.html</t>
  </si>
  <si>
    <t>https://2danicritic.github.io/ReviewHtml/review_Sword_of_the_Stranger.html</t>
  </si>
  <si>
    <t>https://2danicritic.github.io/ReviewHtml/review_Tales_From_Earthsea.html</t>
  </si>
  <si>
    <t>https://2danicritic.github.io/ReviewHtml/review_The_Boy_and_the_Beast.html</t>
  </si>
  <si>
    <t>https://2danicritic.github.io/ReviewHtml/review_The_Cat_Returns.html</t>
  </si>
  <si>
    <t>https://2danicritic.github.io/ReviewHtml/review_The_Disappearance_of_Haruhi_Suzumiya.html</t>
  </si>
  <si>
    <t>https://2danicritic.github.io/ReviewHtml/review_The_Empire_of_Corpses.html</t>
  </si>
  <si>
    <t>https://2danicritic.github.io/ReviewHtml/review_The_Fantastic_Adventures_of_Unico.html</t>
  </si>
  <si>
    <t>https://2danicritic.github.io/ReviewHtml/review_The_Garden_of_Sinners.html</t>
  </si>
  <si>
    <t>https://2danicritic.github.io/ReviewHtml/review_The_Garden_of_Words.html</t>
  </si>
  <si>
    <t>https://2danicritic.github.io/ReviewHtml/review_The_Girl_Who_Leapt_Through_Time.html</t>
  </si>
  <si>
    <t>https://2danicritic.github.io/ReviewHtml/review_The_Legend_of_the_Millennium_Dragon.html</t>
  </si>
  <si>
    <t>https://2danicritic.github.io/ReviewHtml/review_The_Life_of_Guskou_Budori.html</t>
  </si>
  <si>
    <t>https://2danicritic.github.io/ReviewHtml/review_The_Night_Is_Short,_Walk_On_Girl.html</t>
  </si>
  <si>
    <t>https://2danicritic.github.io/ReviewHtml/review_The_Place_Promised_in_Our_Early_Days.html</t>
  </si>
  <si>
    <t>https://2danicritic.github.io/ReviewHtml/review_The_Princess_and_the_Pilot.html</t>
  </si>
  <si>
    <t>https://2danicritic.github.io/ReviewHtml/review_The_Secret_World_of_Arrietty.html</t>
  </si>
  <si>
    <t>https://2danicritic.github.io/ReviewHtml/review_The_Sky_Crawlers.html</t>
  </si>
  <si>
    <t>https://2danicritic.github.io/ReviewHtml/review_The_Tale_of_Princess_Kaguya.html</t>
  </si>
  <si>
    <t>https://2danicritic.github.io/ReviewHtml/review_The_Wind_Rises.html</t>
  </si>
  <si>
    <t>https://2danicritic.github.io/ReviewHtml/review_Time_of_Eve.html</t>
  </si>
  <si>
    <t>https://2danicritic.github.io/ReviewHtml/review_Tokyo_Godfathers.html</t>
  </si>
  <si>
    <t>https://2danicritic.github.io/ReviewHtml/review_Tomorrow's_Joe.html</t>
  </si>
  <si>
    <t>https://2danicritic.github.io/ReviewHtml/review_Towanoquon.html</t>
  </si>
  <si>
    <t>https://2danicritic.github.io/ReviewHtml/review_Trigun_-_Badlands_Rumble.html</t>
  </si>
  <si>
    <t>https://2danicritic.github.io/ReviewHtml/review_Unico_in_the_Island_of_Magic.html</t>
  </si>
  <si>
    <t>https://2danicritic.github.io/ReviewHtml/review_Urusei_Yatsura_-_Beautiful_Dreamer.html</t>
  </si>
  <si>
    <t>https://2danicritic.github.io/ReviewHtml/review_Vampire_Hunter_D.html</t>
  </si>
  <si>
    <t>https://2danicritic.github.io/ReviewHtml/review_Vampire_Hunter_D_-_Bloodlust.html</t>
  </si>
  <si>
    <t>https://2danicritic.github.io/ReviewHtml/review_When_Marnie_Was_There.html</t>
  </si>
  <si>
    <t>https://2danicritic.github.io/ReviewHtml/review_Whisper_of_the_Heart.html</t>
  </si>
  <si>
    <t>https://2danicritic.github.io/ReviewHtml/review_Wolf_Children.html</t>
  </si>
  <si>
    <t>https://2danicritic.github.io/ReviewHtml/review_Your_Name..html</t>
  </si>
  <si>
    <t>https://2danicritic.github.io/ReviewHtml/review_Devilman_-_Crybaby.html</t>
  </si>
  <si>
    <t>https://2danicritic.github.io/ReviewHtml/review_Blood_Blockade_Battlefront_&amp;_Beyond.html</t>
  </si>
  <si>
    <t>https://2danicritic.github.io/ReviewHtml/review_Miss_Kobayashi's_Dragon_Maid.html</t>
  </si>
  <si>
    <t>https://2danicritic.github.io/ReviewHtml/review_The_Dragon_Dentist.html</t>
  </si>
  <si>
    <t>https://2danicritic.github.io/ReviewHtml/review_Dagashi_Kashi.html</t>
  </si>
  <si>
    <t>https://2danicritic.github.io/ReviewHtml/review_Drifters.html</t>
  </si>
  <si>
    <t>https://2danicritic.github.io/ReviewHtml/review_Flip_Flappers.html</t>
  </si>
  <si>
    <t>https://2danicritic.github.io/ReviewHtml/review_Grimgar_-_Ashes_and_Illusions.html</t>
  </si>
  <si>
    <t>https://2danicritic.github.io/ReviewHtml/review_Keijo.html</t>
  </si>
  <si>
    <t>https://2danicritic.github.io/ReviewHtml/review_Yuri_on_Ice.html</t>
  </si>
  <si>
    <t>https://2danicritic.github.io/ReviewHtml/review_Blood_Blockade_Battlefront.html</t>
  </si>
  <si>
    <t>https://2danicritic.github.io/ReviewHtml/review_Code_Geass_-_Akito_the_Exiled.html</t>
  </si>
  <si>
    <t>https://2danicritic.github.io/ReviewHtml/review_Death_Parade.html</t>
  </si>
  <si>
    <t>https://2danicritic.github.io/ReviewHtml/review_Gangsta.html</t>
  </si>
  <si>
    <t>https://2danicritic.github.io/ReviewHtml/review_Is_It_Wrong_To_Try_To_Pick_Up_Girls_In_A_Dungeon.html</t>
  </si>
  <si>
    <t>https://2danicritic.github.io/ReviewHtml/review_Monster_Musume_-_Everyday_Life_With_Monster_Girls.html</t>
  </si>
  <si>
    <t>https://2danicritic.github.io/ReviewHtml/review_One_Punch_Man.html</t>
  </si>
  <si>
    <t>https://2danicritic.github.io/ReviewHtml/review_Prison_School.html</t>
  </si>
  <si>
    <t>https://2danicritic.github.io/ReviewHtml/review_Punch_Line.html</t>
  </si>
  <si>
    <t>https://2danicritic.github.io/ReviewHtml/review_Rokka_-_Braves_of_the_Six_Flowers.html</t>
  </si>
  <si>
    <t>https://2danicritic.github.io/ReviewHtml/review_Shimoneta_-_A_Boring_World_Where_the_Concept_of_Dirty_Jokes_Doesn't_Exist.html</t>
  </si>
  <si>
    <t>https://2danicritic.github.io/ReviewHtml/review_The_Disappearance_of_Nagato_Yuki-chan.html</t>
  </si>
  <si>
    <t>https://2danicritic.github.io/ReviewHtml/review_Typhoon_Noruda.html</t>
  </si>
  <si>
    <t>https://2danicritic.github.io/ReviewHtml/review_Amagi_Brilliant_Park.html</t>
  </si>
  <si>
    <t>https://2danicritic.github.io/ReviewHtml/review_Black_Bullet.html</t>
  </si>
  <si>
    <t>https://2danicritic.github.io/ReviewHtml/review_Black_Butler_-_Book_of_Circus.html</t>
  </si>
  <si>
    <t>https://2danicritic.github.io/ReviewHtml/review_Black_Butler_-_Book_of_Murder.html</t>
  </si>
  <si>
    <t>https://2danicritic.github.io/ReviewHtml/review_No_Game_No_Life.html</t>
  </si>
  <si>
    <t>https://2danicritic.github.io/ReviewHtml/review_Noragami.html</t>
  </si>
  <si>
    <t>https://2danicritic.github.io/ReviewHtml/review_Ping_Pong_the_Animation.html</t>
  </si>
  <si>
    <t>https://2danicritic.github.io/ReviewHtml/review_Rage_of_Bahamut_-_Genesis.html</t>
  </si>
  <si>
    <t>https://2danicritic.github.io/ReviewHtml/review_Rail_Wars.html</t>
  </si>
  <si>
    <t>https://2danicritic.github.io/ReviewHtml/review_Shirobako.html</t>
  </si>
  <si>
    <t>https://2danicritic.github.io/ReviewHtml/review_Space_Dandy.html</t>
  </si>
  <si>
    <t>https://2danicritic.github.io/ReviewHtml/review_Trinity_Seven.html</t>
  </si>
  <si>
    <t>https://2danicritic.github.io/ReviewHtml/review_Beyond_the_Boundary.html</t>
  </si>
  <si>
    <t>https://2danicritic.github.io/ReviewHtml/review_Dog_and_Scissors.html</t>
  </si>
  <si>
    <t>https://2danicritic.github.io/ReviewHtml/review_Gargantia_on_the_Verdurous_Planet.html</t>
  </si>
  <si>
    <t>https://2danicritic.github.io/ReviewHtml/review_Kill_la_Kill.html</t>
  </si>
  <si>
    <t>https://2danicritic.github.io/ReviewHtml/review_Kyousougiga.html</t>
  </si>
  <si>
    <t>https://2danicritic.github.io/ReviewHtml/review_Btooom!.html</t>
  </si>
  <si>
    <t>https://2danicritic.github.io/ReviewHtml/review_Dusk_Maiden_of_Amnesia.html</t>
  </si>
  <si>
    <t>https://2danicritic.github.io/ReviewHtml/review_Good_Luck_Girl!.html</t>
  </si>
  <si>
    <t>https://2danicritic.github.io/ReviewHtml/review_Highschool_DxD.html</t>
  </si>
  <si>
    <t>https://2danicritic.github.io/ReviewHtml/review_Jormungand.html</t>
  </si>
  <si>
    <t>https://2danicritic.github.io/ReviewHtml/review_K.html</t>
  </si>
  <si>
    <t>https://2danicritic.github.io/ReviewHtml/review_Kokoro_Connect.html</t>
  </si>
  <si>
    <t>https://2danicritic.github.io/ReviewHtml/review_Love,_Chunibyo_&amp;_Other_Delusions!.html</t>
  </si>
  <si>
    <t>https://2danicritic.github.io/ReviewHtml/review_Lupin_the_Third_-_The_Woman_Called_Fujiko_Mine.html</t>
  </si>
  <si>
    <t>https://2danicritic.github.io/ReviewHtml/review_Nisemonogatari.html</t>
  </si>
  <si>
    <t>https://2danicritic.github.io/ReviewHtml/review_Sankarea_-_Undying_Love.html</t>
  </si>
  <si>
    <t>https://2danicritic.github.io/ReviewHtml/review_The_Pet_Girl_of_Sakurasou.html</t>
  </si>
  <si>
    <t>https://2danicritic.github.io/ReviewHtml/review_Coicent_&amp;_Five_Numbers.html</t>
  </si>
  <si>
    <t>https://2danicritic.github.io/ReviewHtml/review_Croisee_in_a_Foreign_Labyrinth.html</t>
  </si>
  <si>
    <t>https://2danicritic.github.io/ReviewHtml/review_Deadman_Wonderland.html</t>
  </si>
  <si>
    <t>https://2danicritic.github.io/ReviewHtml/review_Fate_-_Zero.html</t>
  </si>
  <si>
    <t>https://2danicritic.github.io/ReviewHtml/review_Ground_Control_to_Psychoelectric_Girl.html</t>
  </si>
  <si>
    <t>https://2danicritic.github.io/ReviewHtml/review_Guilty_Crown.html</t>
  </si>
  <si>
    <t>https://2danicritic.github.io/ReviewHtml/review_Heaven's_Memo_Pad.html</t>
  </si>
  <si>
    <t>https://2danicritic.github.io/ReviewHtml/review_Mayo_Chiki!.html</t>
  </si>
  <si>
    <t>https://2danicritic.github.io/ReviewHtml/review_Nichijou.html</t>
  </si>
  <si>
    <t>https://2danicritic.github.io/ReviewHtml/review_Persona_4_-_The_Animation.html</t>
  </si>
  <si>
    <t>https://2danicritic.github.io/ReviewHtml/review_Steins;Gate.html</t>
  </si>
  <si>
    <t>https://2danicritic.github.io/ReviewHtml/review_Supernatural_-_The_Animation.html</t>
  </si>
  <si>
    <t>https://2danicritic.github.io/ReviewHtml/review_The_Future_Diary.html</t>
  </si>
  <si>
    <t>https://2danicritic.github.io/ReviewHtml/review_The_Mystic_Archives_of_Dantalian.html</t>
  </si>
  <si>
    <t>https://2danicritic.github.io/ReviewHtml/review_This_Boy_Can_Fight_Aliens.html</t>
  </si>
  <si>
    <t>https://2danicritic.github.io/ReviewHtml/review_Angel_Beats.html</t>
  </si>
  <si>
    <t>https://2danicritic.github.io/ReviewHtml/review_Black_Butler_II.html</t>
  </si>
  <si>
    <t>https://2danicritic.github.io/ReviewHtml/review_Black_Lagoon_-_Roberta's_Blood_Trail.html</t>
  </si>
  <si>
    <t>https://2danicritic.github.io/ReviewHtml/review_Cat_Planet_Cuties.html</t>
  </si>
  <si>
    <t>https://2danicritic.github.io/ReviewHtml/review_Dance_in_the_Vampire_Bund.html</t>
  </si>
  <si>
    <t>https://2danicritic.github.io/ReviewHtml/review_Highschool_of_the_Dead.html</t>
  </si>
  <si>
    <t>https://2danicritic.github.io/ReviewHtml/review_Panty_and_Stocking_with_Garterbelt.html</t>
  </si>
  <si>
    <t>https://2danicritic.github.io/ReviewHtml/review_Bakemonogatari.html</t>
  </si>
  <si>
    <t>https://2danicritic.github.io/ReviewHtml/review_Canaan.html</t>
  </si>
  <si>
    <t>https://2danicritic.github.io/ReviewHtml/review_Eden_of_the_East.html</t>
  </si>
  <si>
    <t>https://2danicritic.github.io/ReviewHtml/review_Heaven's_Lost_Property.html</t>
  </si>
  <si>
    <t>https://2danicritic.github.io/ReviewHtml/review_Hetalia_-_Season_1_and_2.html</t>
  </si>
  <si>
    <t>https://2danicritic.github.io/ReviewHtml/review_The_Melancholy_of_Haruhi-Chan_Suzumiya.html</t>
  </si>
  <si>
    <t>https://2danicritic.github.io/ReviewHtml/review_Black_Butler.html</t>
  </si>
  <si>
    <t>https://2danicritic.github.io/ReviewHtml/review_Corpse_Princess.html</t>
  </si>
  <si>
    <t>https://2danicritic.github.io/ReviewHtml/review_Kaiba.html</t>
  </si>
  <si>
    <t>https://2danicritic.github.io/ReviewHtml/review_Kannagi_-_Crazy_Shrine_Maidens.html</t>
  </si>
  <si>
    <t>https://2danicritic.github.io/ReviewHtml/review_Kanokon_-_The_Girl_Who_Cried_Fox.html</t>
  </si>
  <si>
    <t>https://2danicritic.github.io/ReviewHtml/review_Lupin_the_Third_-_Green_VS_Red.html</t>
  </si>
  <si>
    <t>https://2danicritic.github.io/ReviewHtml/review_Soul_Eater.html</t>
  </si>
  <si>
    <t>https://2danicritic.github.io/ReviewHtml/review_Spice_and_Wolf.html</t>
  </si>
  <si>
    <t>https://2danicritic.github.io/ReviewHtml/review_Toradora.html</t>
  </si>
  <si>
    <t>https://2danicritic.github.io/ReviewHtml/review_Afro_Samurai.html</t>
  </si>
  <si>
    <t>https://2danicritic.github.io/ReviewHtml/review_Baccano!.html</t>
  </si>
  <si>
    <t>https://2danicritic.github.io/ReviewHtml/review_Indian_Summer.html</t>
  </si>
  <si>
    <t>https://2danicritic.github.io/ReviewHtml/review_Oh!_Edo_Rocket.html</t>
  </si>
  <si>
    <t>https://2danicritic.github.io/ReviewHtml/review_Ayakashi_-_Samurai_Horror_Tales_-_Goblin_Cat.html</t>
  </si>
  <si>
    <t>https://2danicritic.github.io/ReviewHtml/review_Black_Lagoon.html</t>
  </si>
  <si>
    <t>https://2danicritic.github.io/ReviewHtml/review_Code_Geass_-_Lelouch_of_the_Rebellion.html</t>
  </si>
  <si>
    <t>https://2danicritic.github.io/ReviewHtml/review_Coffee_Samurai_&amp;_Hoshizora_Kiseki.html</t>
  </si>
  <si>
    <t>https://2danicritic.github.io/ReviewHtml/review_Death_Note.html</t>
  </si>
  <si>
    <t>https://2danicritic.github.io/ReviewHtml/review_Fate_-_Stay_Night.html</t>
  </si>
  <si>
    <t>https://2danicritic.github.io/ReviewHtml/review_Hellsing_Ultimate.html</t>
  </si>
  <si>
    <t>https://2danicritic.github.io/ReviewHtml/review_The_Melancholy_of_Haruhi_Suzumiya.html</t>
  </si>
  <si>
    <t>https://2danicritic.github.io/ReviewHtml/review_Welcome_to_the_N.H.K..html</t>
  </si>
  <si>
    <t>https://2danicritic.github.io/ReviewHtml/review_xxxHolic.html</t>
  </si>
  <si>
    <t>https://2danicritic.github.io/ReviewHtml/review_Mushi-Shi.html</t>
  </si>
  <si>
    <t>https://2danicritic.github.io/ReviewHtml/review_Gankutsuou_-_The_Count_of_Monte_Cristo.html</t>
  </si>
  <si>
    <t>https://2danicritic.github.io/ReviewHtml/review_Gantz.html</t>
  </si>
  <si>
    <t>https://2danicritic.github.io/ReviewHtml/review_Mezzo_DSA.html</t>
  </si>
  <si>
    <t>https://2danicritic.github.io/ReviewHtml/review_Ninja_Nonsense.html</t>
  </si>
  <si>
    <t>https://2danicritic.github.io/ReviewHtml/review_Blame!.html</t>
  </si>
  <si>
    <t>https://2danicritic.github.io/ReviewHtml/review_Kino's_Journey.html</t>
  </si>
  <si>
    <t>https://2danicritic.github.io/ReviewHtml/review_Lunar_Legend_-_Tsukihime.html</t>
  </si>
  <si>
    <t>https://2danicritic.github.io/ReviewHtml/review_Ninja_Scroll_-_The_Series.html</t>
  </si>
  <si>
    <t>https://2danicritic.github.io/ReviewHtml/review_Parasite_Dolls.html</t>
  </si>
  <si>
    <t>https://2danicritic.github.io/ReviewHtml/review_Azumanga_Daioh.html</t>
  </si>
  <si>
    <t>https://2danicritic.github.io/ReviewHtml/review_Ghost_in_the_Shell_-_Stand_Alone_Complex.html</t>
  </si>
  <si>
    <t>https://2danicritic.github.io/ReviewHtml/review_Voices_of_a_Distant_Star.html</t>
  </si>
  <si>
    <t>https://2danicritic.github.io/ReviewHtml/review_Alien_Nine.html</t>
  </si>
  <si>
    <t>https://2danicritic.github.io/ReviewHtml/review_Cat_Soup.html</t>
  </si>
  <si>
    <t>https://2danicritic.github.io/ReviewHtml/review_FLCL.html</t>
  </si>
  <si>
    <t>https://2danicritic.github.io/ReviewHtml/review_Mezzo_Forte.html</t>
  </si>
  <si>
    <t>https://2danicritic.github.io/ReviewHtml/review_Sin_-_The_Movie.html</t>
  </si>
  <si>
    <t>https://2danicritic.github.io/ReviewHtml/review_Serial_Experiments_Lain.html</t>
  </si>
  <si>
    <t>https://2danicritic.github.io/ReviewHtml/review_Trigun.html</t>
  </si>
  <si>
    <t>https://2danicritic.github.io/ReviewHtml/review_Nadia_-_The_Secret_of_Blue_Water.html</t>
  </si>
  <si>
    <t>https://2danicritic.github.io/ReviewHtml/review_Devilman_-_The_Birth,_Demon_Bird_Sirene.html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</si>
  <si>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</si>
  <si>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</si>
  <si>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</si>
  <si>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</si>
  <si>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</si>
  <si>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</si>
  <si>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</si>
  <si>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</si>
  <si>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</si>
  <si>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</si>
  <si>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</si>
  <si>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</si>
  <si>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</si>
  <si>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</si>
  <si>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</si>
  <si>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</si>
  <si>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</si>
  <si>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</si>
  <si>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</si>
  <si>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</si>
  <si>
    <t>Title</t>
  </si>
  <si>
    <t>Country</t>
  </si>
  <si>
    <t>Studio</t>
  </si>
  <si>
    <t>Format</t>
  </si>
  <si>
    <t>5 Centimeters per Second</t>
  </si>
  <si>
    <t>Comix Wave</t>
  </si>
  <si>
    <t>Makoto Shinkai</t>
  </si>
  <si>
    <t>A Cat in Paris</t>
  </si>
  <si>
    <t>Folimage</t>
  </si>
  <si>
    <t>Bill and Ben Productions</t>
  </si>
  <si>
    <t>A Silent Voice</t>
  </si>
  <si>
    <t>Kyoto Animation</t>
  </si>
  <si>
    <t>Naoko Yamada</t>
  </si>
  <si>
    <t>A Tree of Palme</t>
  </si>
  <si>
    <t>Palm Studio</t>
  </si>
  <si>
    <t>Takashi Nakamura</t>
  </si>
  <si>
    <t>Afro Samurai</t>
  </si>
  <si>
    <t>Gonzo</t>
  </si>
  <si>
    <t>Afro Samurai - Resurrection</t>
  </si>
  <si>
    <t>Akira</t>
  </si>
  <si>
    <t>Tokyo Movie Shinsha</t>
  </si>
  <si>
    <t>Katsuhiro Otomo</t>
  </si>
  <si>
    <t>Alien Nine</t>
  </si>
  <si>
    <t>J.C. Staff</t>
  </si>
  <si>
    <t>Amagi Brilliant Park</t>
  </si>
  <si>
    <t>Yasuhiro Takemoto</t>
  </si>
  <si>
    <t>Angel Beats</t>
  </si>
  <si>
    <t>P.A. Works</t>
  </si>
  <si>
    <t>Seiji Kishi</t>
  </si>
  <si>
    <t>April and the Extraordinary World</t>
  </si>
  <si>
    <t>Arte France</t>
  </si>
  <si>
    <t>Aura - Koga Maryuin's Last War</t>
  </si>
  <si>
    <t>AIC ASTA</t>
  </si>
  <si>
    <t>Ayakashi - Samurai Horror Tales - Goblin Cat</t>
  </si>
  <si>
    <t>Toei Animation</t>
  </si>
  <si>
    <t>Kenji Nakamura</t>
  </si>
  <si>
    <t>Azumanga Daioh</t>
  </si>
  <si>
    <t>Hiroshi Nishikiori</t>
  </si>
  <si>
    <t>Baccano!</t>
  </si>
  <si>
    <t>Brain's Base</t>
  </si>
  <si>
    <t>Takahiro Omori</t>
  </si>
  <si>
    <t>Bakemonogatari</t>
  </si>
  <si>
    <t>Shaft</t>
  </si>
  <si>
    <t>Barefoot Gen</t>
  </si>
  <si>
    <t>Gen Production</t>
  </si>
  <si>
    <t>Mori Masaki</t>
  </si>
  <si>
    <t>Barefoot Gen 2</t>
  </si>
  <si>
    <t>Madhouse</t>
  </si>
  <si>
    <t>Toshio Hirata</t>
  </si>
  <si>
    <t>Batman Ninja</t>
  </si>
  <si>
    <t>Warner Bros. Animation</t>
  </si>
  <si>
    <t>Junpei Mizusaki</t>
  </si>
  <si>
    <t>Belladonna of Sadness</t>
  </si>
  <si>
    <t>Mushi Production</t>
  </si>
  <si>
    <t>Eiichi Yamamoto</t>
  </si>
  <si>
    <t>Studio 4C</t>
  </si>
  <si>
    <t>Toshiyuki Kubooka</t>
  </si>
  <si>
    <t>Beyond the Boundary</t>
  </si>
  <si>
    <t>Taichi Ishidate</t>
  </si>
  <si>
    <t>Beyond the Boundary - I'll Be Here</t>
  </si>
  <si>
    <t>Big Fish and Begonia</t>
  </si>
  <si>
    <t>Beijing Enlight Media</t>
  </si>
  <si>
    <t>Birdboy - The Forgotten Children</t>
  </si>
  <si>
    <t>ZircoZine</t>
  </si>
  <si>
    <t>Black Bullet</t>
  </si>
  <si>
    <t>Kinema Citrus, Studio Orange</t>
  </si>
  <si>
    <t>Masayuki Kojima</t>
  </si>
  <si>
    <t>Black Butler</t>
  </si>
  <si>
    <t>A-1 Pictures</t>
  </si>
  <si>
    <t>Toshiya Shinohara</t>
  </si>
  <si>
    <t>Black Butler - Book of Circus</t>
  </si>
  <si>
    <t>Noriyuki Abe</t>
  </si>
  <si>
    <t>Black Butler - Book of Murder</t>
  </si>
  <si>
    <t>Black Butler - Book of the Atlantic</t>
  </si>
  <si>
    <t>Black Butler II</t>
  </si>
  <si>
    <t>Hirofumi Ogura</t>
  </si>
  <si>
    <t>Black Lagoon</t>
  </si>
  <si>
    <t>Sunao Katabuchi</t>
  </si>
  <si>
    <t>Black Lagoon - Roberta's Blood Trail</t>
  </si>
  <si>
    <t>Blade of the Phantom Master</t>
  </si>
  <si>
    <t>Blame!</t>
  </si>
  <si>
    <t>Group TAC</t>
  </si>
  <si>
    <t>Shintaro Inokawa</t>
  </si>
  <si>
    <t>Blood - The Last Vampire</t>
  </si>
  <si>
    <t>Production I.G.</t>
  </si>
  <si>
    <t>Hiroyuki Kitakubo</t>
  </si>
  <si>
    <t>Blood Blockade Battlefront</t>
  </si>
  <si>
    <t>Bones</t>
  </si>
  <si>
    <t>Rie Matsumoto</t>
  </si>
  <si>
    <t>Blood Blockade Battlefront &amp; Beyond</t>
  </si>
  <si>
    <t>Blood-C - The Last Dark</t>
  </si>
  <si>
    <t>Naoyoshi Shiotani</t>
  </si>
  <si>
    <t>Boy and the World</t>
  </si>
  <si>
    <t>Filme do Papel</t>
  </si>
  <si>
    <t>Ale Abreu</t>
  </si>
  <si>
    <t>Btooom!</t>
  </si>
  <si>
    <t>Kotono Watanabe</t>
  </si>
  <si>
    <t>Canaan</t>
  </si>
  <si>
    <t>Masahiro Ando</t>
  </si>
  <si>
    <t>Castle in the Sky</t>
  </si>
  <si>
    <t>Studio Ghibli</t>
  </si>
  <si>
    <t>Hayao Miyazaki</t>
  </si>
  <si>
    <t>Cat Planet Cuties</t>
  </si>
  <si>
    <t>AIC</t>
  </si>
  <si>
    <t>Youichi Ueda</t>
  </si>
  <si>
    <t>Cat Soup</t>
  </si>
  <si>
    <t>Tatsuo Sato</t>
  </si>
  <si>
    <t>Chico and Rita</t>
  </si>
  <si>
    <t>Fernando Truba PC</t>
  </si>
  <si>
    <t>Fernando Trueba</t>
  </si>
  <si>
    <t>Children Who Chase Lost Voices</t>
  </si>
  <si>
    <t>Code Geass - Akito the Exiled</t>
  </si>
  <si>
    <t>Sunrise</t>
  </si>
  <si>
    <t>Kazuki Akane</t>
  </si>
  <si>
    <t>Code Geass - Lelouch of the Rebellion</t>
  </si>
  <si>
    <t>Goro Taniguchi</t>
  </si>
  <si>
    <t>Coffee Samurai &amp; Hoshizora Kiseki</t>
  </si>
  <si>
    <t>Coicent &amp; Five Numbers</t>
  </si>
  <si>
    <t>Colorful - The Motion Picture</t>
  </si>
  <si>
    <t>Ascension</t>
  </si>
  <si>
    <t>Keiichi Hara</t>
  </si>
  <si>
    <t>Corpse Princess</t>
  </si>
  <si>
    <t>Feel, Gainax</t>
  </si>
  <si>
    <t>Masahiko Murata</t>
  </si>
  <si>
    <t>Croisee in a Foreign Labyrinth</t>
  </si>
  <si>
    <t>Satelight</t>
  </si>
  <si>
    <t>Kenji Yasuda</t>
  </si>
  <si>
    <t>Dagashi Kashi</t>
  </si>
  <si>
    <t>Feel</t>
  </si>
  <si>
    <t>Dance in the Vampire Bund</t>
  </si>
  <si>
    <t>Akiyuki Shinbo</t>
  </si>
  <si>
    <t>Dante's Inferno - An Animated Epic</t>
  </si>
  <si>
    <t>Deadman Wonderland</t>
  </si>
  <si>
    <t>Manglobe</t>
  </si>
  <si>
    <t>Koichiro Hatsumi</t>
  </si>
  <si>
    <t>Death Note</t>
  </si>
  <si>
    <t>Tetsuro Araki</t>
  </si>
  <si>
    <t>Death Parade</t>
  </si>
  <si>
    <t>Yuzuru Tachikawa</t>
  </si>
  <si>
    <t>Devilman - Crybaby</t>
  </si>
  <si>
    <t>Science Saru</t>
  </si>
  <si>
    <t>Masaaki Yuasa</t>
  </si>
  <si>
    <t>Devilman - The Birth, Demon Bird Sirene</t>
  </si>
  <si>
    <t>Oh! Production</t>
  </si>
  <si>
    <t>Umanosuke Iida</t>
  </si>
  <si>
    <t>Dog and Scissors</t>
  </si>
  <si>
    <t>Yukio Takahashi</t>
  </si>
  <si>
    <t>Drifters</t>
  </si>
  <si>
    <t>Hoods Drifters Studio</t>
  </si>
  <si>
    <t>Kenichi Suzuki</t>
  </si>
  <si>
    <t>Dusk Maiden of Amnesia</t>
  </si>
  <si>
    <t>Silver Link</t>
  </si>
  <si>
    <t>Shin Onuma</t>
  </si>
  <si>
    <t>Eden of the East</t>
  </si>
  <si>
    <t>Kenji Kamiyama</t>
  </si>
  <si>
    <t>Eden of the East - The King of Eden, Paradise Lost</t>
  </si>
  <si>
    <t>Ernest and Celestine</t>
  </si>
  <si>
    <t>La Parti Productions</t>
  </si>
  <si>
    <t>Ethel &amp; Ernest</t>
  </si>
  <si>
    <t>Lupus Films</t>
  </si>
  <si>
    <t>Roger Mainwood</t>
  </si>
  <si>
    <t>Fairy Tail - Dragon Cry</t>
  </si>
  <si>
    <t>Tatsuma Minamikawa</t>
  </si>
  <si>
    <t>Fate - Stay Night</t>
  </si>
  <si>
    <t>Studio Deen</t>
  </si>
  <si>
    <t>Yuji Yamaguchi</t>
  </si>
  <si>
    <t>Fate - Zero</t>
  </si>
  <si>
    <t>Ufotable</t>
  </si>
  <si>
    <t>Ei Aoki</t>
  </si>
  <si>
    <t>Fireworks</t>
  </si>
  <si>
    <t>FLCL</t>
  </si>
  <si>
    <t>Production I.G., Gainax</t>
  </si>
  <si>
    <t>Kazuya Tsurumaki</t>
  </si>
  <si>
    <t>Flip Flappers</t>
  </si>
  <si>
    <t>Studio 3Hz</t>
  </si>
  <si>
    <t>Kiyotaka Oshiyama</t>
  </si>
  <si>
    <t>From Up On Poppy Hill</t>
  </si>
  <si>
    <t>Goro Miyazaki</t>
  </si>
  <si>
    <t>Gangsta</t>
  </si>
  <si>
    <t>Shuko Murase</t>
  </si>
  <si>
    <t>Gankutsuou - The Count of Monte Cristo</t>
  </si>
  <si>
    <t>Mahiro Maeda</t>
  </si>
  <si>
    <t>Gantz</t>
  </si>
  <si>
    <t>Ichiro Itano</t>
  </si>
  <si>
    <t>Gargantia on the Verdurous Planet</t>
  </si>
  <si>
    <t>Kazuya Murata</t>
  </si>
  <si>
    <t>Genocidal Organ</t>
  </si>
  <si>
    <t>Geno Studio</t>
  </si>
  <si>
    <t>Ghost in the Shell</t>
  </si>
  <si>
    <t>Mamoru Oshii</t>
  </si>
  <si>
    <t>Ghost in the Shell - Solid State Society</t>
  </si>
  <si>
    <t>Ghost in the Shell - Stand Alone Complex</t>
  </si>
  <si>
    <t>Ghost in the Shell 2 - Innocence</t>
  </si>
  <si>
    <t>Good Luck Girl!</t>
  </si>
  <si>
    <t>Yoichi Fujita</t>
  </si>
  <si>
    <t>Grave of the Fireflies</t>
  </si>
  <si>
    <t>Isao Takahata</t>
  </si>
  <si>
    <t>Grimgar - Ashes and Illusions</t>
  </si>
  <si>
    <t>Ryosuke Nakamura</t>
  </si>
  <si>
    <t>Ground Control to Psychoelectric Girl</t>
  </si>
  <si>
    <t>Guilty Crown</t>
  </si>
  <si>
    <t>Harmony</t>
  </si>
  <si>
    <t>Have a Nice Day</t>
  </si>
  <si>
    <t>Le-joy Animation Studio</t>
  </si>
  <si>
    <t>Liu Jian</t>
  </si>
  <si>
    <t>Heaven's Lost Property</t>
  </si>
  <si>
    <t>Hisashi Saito</t>
  </si>
  <si>
    <t>Heaven's Memo Pad</t>
  </si>
  <si>
    <t>Katsushi Sakurabi</t>
  </si>
  <si>
    <t>Hellsing Ultimate</t>
  </si>
  <si>
    <t>Hetalia - Season 1 and 2</t>
  </si>
  <si>
    <t>Bob Shirohata</t>
  </si>
  <si>
    <t>Highschool DxD</t>
  </si>
  <si>
    <t>TNK</t>
  </si>
  <si>
    <t>Tetsuya Yanagisawa</t>
  </si>
  <si>
    <t>Highschool of the Dead</t>
  </si>
  <si>
    <t>Howl's Moving Castle</t>
  </si>
  <si>
    <t>I'll Just Live In Bando</t>
  </si>
  <si>
    <t>N/A</t>
  </si>
  <si>
    <t>Youngsun Lee</t>
  </si>
  <si>
    <t>In This Corner of the World</t>
  </si>
  <si>
    <t>MAPPA</t>
  </si>
  <si>
    <t>Indian Summer</t>
  </si>
  <si>
    <t>Doumu</t>
  </si>
  <si>
    <t>Takayuki Inagaki</t>
  </si>
  <si>
    <t>Is It Wrong To Try To Pick Up Girls In A Dungeon</t>
  </si>
  <si>
    <t>J.C. Studio</t>
  </si>
  <si>
    <t>Yoshiki Yamakawa</t>
  </si>
  <si>
    <t>It's Such a Beautiful Day</t>
  </si>
  <si>
    <t>Bitter Films</t>
  </si>
  <si>
    <t>Don Hertzfeldt</t>
  </si>
  <si>
    <t>Jormungand</t>
  </si>
  <si>
    <t>White Fox</t>
  </si>
  <si>
    <t>Keitaro Motonaga</t>
  </si>
  <si>
    <t>K</t>
  </si>
  <si>
    <t>GoHands</t>
  </si>
  <si>
    <t>Shingo Suzuki</t>
  </si>
  <si>
    <t>Kaiba</t>
  </si>
  <si>
    <t>Kannagi - Crazy Shrine Maidens</t>
  </si>
  <si>
    <t>Yutaka Yamamoto</t>
  </si>
  <si>
    <t>Kanokon - The Girl Who Cried Fox</t>
  </si>
  <si>
    <t>Xebec</t>
  </si>
  <si>
    <t>Atsushi Otsuki</t>
  </si>
  <si>
    <t>Keijo</t>
  </si>
  <si>
    <t>Hideya Takahashi</t>
  </si>
  <si>
    <t>Kiki's Delivery Service</t>
  </si>
  <si>
    <t>Kill la Kill</t>
  </si>
  <si>
    <t>Trigger</t>
  </si>
  <si>
    <t>Hiroyuki Imaishi</t>
  </si>
  <si>
    <t>Kino's Journey</t>
  </si>
  <si>
    <t>A.C.G.T.</t>
  </si>
  <si>
    <t>Ryutaro Nakamura</t>
  </si>
  <si>
    <t>Kizumonogatari - Tekketsu, Nekketsu, Reiketsu</t>
  </si>
  <si>
    <t>Kokoro Connect</t>
  </si>
  <si>
    <t>Kyousougiga</t>
  </si>
  <si>
    <t>Liz and the Blue Bird</t>
  </si>
  <si>
    <t>Louise By The Shore</t>
  </si>
  <si>
    <t>JPL Films</t>
  </si>
  <si>
    <t>Loups=Garous</t>
  </si>
  <si>
    <t>Production I.G., TransArts</t>
  </si>
  <si>
    <t>Junichi Fujisaku</t>
  </si>
  <si>
    <t>Love, Chunibyo &amp; Other Delusions!</t>
  </si>
  <si>
    <t>Tatsuya Ishihara</t>
  </si>
  <si>
    <t>Loving Vincent</t>
  </si>
  <si>
    <t>BreakThru Productions</t>
  </si>
  <si>
    <t>Lu Over The Wall</t>
  </si>
  <si>
    <t>Lunar Legend - Tsukihime</t>
  </si>
  <si>
    <t>Lupin the Third - Episode 0 - First Contact</t>
  </si>
  <si>
    <t>TMS Entertainment</t>
  </si>
  <si>
    <t>Minoru Ohara</t>
  </si>
  <si>
    <t>Lupin the Third - Green VS Red</t>
  </si>
  <si>
    <t>Shigeyuki Miya</t>
  </si>
  <si>
    <t>Lupin the Third - The Castle of Cagliostro</t>
  </si>
  <si>
    <t>Lupin the Third - The Fuma Conspiracy</t>
  </si>
  <si>
    <t>Masayuki Ozeki</t>
  </si>
  <si>
    <t>Lupin the Third - The Mystery of Mamo</t>
  </si>
  <si>
    <t>Soji Yoshikawa</t>
  </si>
  <si>
    <t>Lupin the Third - The Woman Called Fujiko Mine</t>
  </si>
  <si>
    <t>Sayo Yamamoto</t>
  </si>
  <si>
    <t>Madoka Magica The Movie 1 &amp; 2 - Beginnings, Eternal</t>
  </si>
  <si>
    <t>Madoka Magica The Movie 3 - Rebellion</t>
  </si>
  <si>
    <t>Yukihiro Miyamoto</t>
  </si>
  <si>
    <t>Maquia - When the Promised Flower Blooms</t>
  </si>
  <si>
    <t>Mari Okada</t>
  </si>
  <si>
    <t>Mary and the Witch's Flower</t>
  </si>
  <si>
    <t>Studio Ponoc</t>
  </si>
  <si>
    <t>Mayo Chiki!</t>
  </si>
  <si>
    <t>Keiichiro Kawaguchi</t>
  </si>
  <si>
    <t>Metropolis</t>
  </si>
  <si>
    <t>Rintaro</t>
  </si>
  <si>
    <t>Mezzo DSA</t>
  </si>
  <si>
    <t>ARMS</t>
  </si>
  <si>
    <t>Yasuomi Umetsu</t>
  </si>
  <si>
    <t>Mezzo Forte</t>
  </si>
  <si>
    <t>MFKZ</t>
  </si>
  <si>
    <t>Mind Game</t>
  </si>
  <si>
    <t>Mirai</t>
  </si>
  <si>
    <t>Studio Chizu</t>
  </si>
  <si>
    <t>Mamoru Hosoda</t>
  </si>
  <si>
    <t>Miss Kobayashi's Dragon Maid</t>
  </si>
  <si>
    <t>Monster Musume - Everyday Life With Monster Girls</t>
  </si>
  <si>
    <t>Lerche</t>
  </si>
  <si>
    <t>Tatsuya Yoshihara</t>
  </si>
  <si>
    <t>Mushi-Shi</t>
  </si>
  <si>
    <t>Artland</t>
  </si>
  <si>
    <t>Hiroshi Nagahama</t>
  </si>
  <si>
    <t>My Beautiful Girl Mari</t>
  </si>
  <si>
    <t>Daewoo Entertainment</t>
  </si>
  <si>
    <t>Lee Sung-gang</t>
  </si>
  <si>
    <t>My Dogs, Jinjin and Akida</t>
  </si>
  <si>
    <t>Korean Academy of Film Arts</t>
  </si>
  <si>
    <t>Jong-Duck Cho</t>
  </si>
  <si>
    <t>My Entire High School Sinking Into The Sea</t>
  </si>
  <si>
    <t>Electric Chinoland</t>
  </si>
  <si>
    <t>Dash Shaw</t>
  </si>
  <si>
    <t>My Neighbor Totoro</t>
  </si>
  <si>
    <t>My Neighbors The Yamadas</t>
  </si>
  <si>
    <t>Nadia - The Secret of Blue Water</t>
  </si>
  <si>
    <t>Gainax</t>
  </si>
  <si>
    <t>Napping Princess</t>
  </si>
  <si>
    <t>Signal.MD</t>
  </si>
  <si>
    <t>Nausicaa of the Valley of the Wind</t>
  </si>
  <si>
    <t>Hayao Miyazalo</t>
  </si>
  <si>
    <t>Nerdland</t>
  </si>
  <si>
    <t>Titmouse Inc</t>
  </si>
  <si>
    <t>Chris Prynoski</t>
  </si>
  <si>
    <t>Nichijou</t>
  </si>
  <si>
    <t>Night on the Galactic Railroad</t>
  </si>
  <si>
    <t>Gisaburo Sugii</t>
  </si>
  <si>
    <t>Ninja Nonsense</t>
  </si>
  <si>
    <t>Hitoyuki Matsui</t>
  </si>
  <si>
    <t>Ninja Scroll</t>
  </si>
  <si>
    <t>Yoshiaki Kawajiri</t>
  </si>
  <si>
    <t>Ninja Scroll - The Series</t>
  </si>
  <si>
    <t>Nisemonogatari</t>
  </si>
  <si>
    <t>No Game No Life</t>
  </si>
  <si>
    <t>Atsuko Ishizuka</t>
  </si>
  <si>
    <t>No Game No Life - Zero</t>
  </si>
  <si>
    <t>Noragami</t>
  </si>
  <si>
    <t>Kotaro Tamura</t>
  </si>
  <si>
    <t>Nova Seed</t>
  </si>
  <si>
    <t>Gorgon Pictures</t>
  </si>
  <si>
    <t>Nick DiLiberto</t>
  </si>
  <si>
    <t>Ocean Waves</t>
  </si>
  <si>
    <t>Tomomi Mochizuki</t>
  </si>
  <si>
    <t>Oh! Edo Rocket</t>
  </si>
  <si>
    <t>Seiji Mizushima</t>
  </si>
  <si>
    <t>One Punch Man</t>
  </si>
  <si>
    <t>Shingo Natsume</t>
  </si>
  <si>
    <t>Only Yesterday</t>
  </si>
  <si>
    <t>Panty and Stocking with Garterbelt</t>
  </si>
  <si>
    <t>Paprika</t>
  </si>
  <si>
    <t>Satoshi Kon</t>
  </si>
  <si>
    <t>Parasite Dolls</t>
  </si>
  <si>
    <t>Anime International Company</t>
  </si>
  <si>
    <t>Patlabor 2</t>
  </si>
  <si>
    <t>Perfect Blue</t>
  </si>
  <si>
    <t>Persepolis</t>
  </si>
  <si>
    <t>Celluloid Dreams</t>
  </si>
  <si>
    <t>Persona 4 - The Animation</t>
  </si>
  <si>
    <t>AIC A.S.T.A.</t>
  </si>
  <si>
    <t>Senji Kishi</t>
  </si>
  <si>
    <t>Ping Pong the Animation</t>
  </si>
  <si>
    <t>Tatsunoko Production</t>
  </si>
  <si>
    <t>Pom Poko</t>
  </si>
  <si>
    <t>Studio Ghilbi</t>
  </si>
  <si>
    <t>Ponyo</t>
  </si>
  <si>
    <t>Porco Rosso</t>
  </si>
  <si>
    <t>Princess Mononoke</t>
  </si>
  <si>
    <t>Prison School</t>
  </si>
  <si>
    <t>J.C. Shaft</t>
  </si>
  <si>
    <t>Tsutomu Mizushima</t>
  </si>
  <si>
    <t>Psychic School Wars</t>
  </si>
  <si>
    <t>Punch Line</t>
  </si>
  <si>
    <t>Yutaka Uemura</t>
  </si>
  <si>
    <t>Rage of Bahamut - Genesis</t>
  </si>
  <si>
    <t>Mappa</t>
  </si>
  <si>
    <t>Keiichi Sato</t>
  </si>
  <si>
    <t>Rail Wars</t>
  </si>
  <si>
    <t>Passione</t>
  </si>
  <si>
    <t>Yoshifumi Matsuda</t>
  </si>
  <si>
    <t>Redline</t>
  </si>
  <si>
    <t>Madhous</t>
  </si>
  <si>
    <t>Takeshi Koike</t>
  </si>
  <si>
    <t>Ringing Bell</t>
  </si>
  <si>
    <t>Sanrio</t>
  </si>
  <si>
    <t>Masami Hata</t>
  </si>
  <si>
    <t>Rock and Rule</t>
  </si>
  <si>
    <t>Nelvana</t>
  </si>
  <si>
    <t>Clive A. Smith</t>
  </si>
  <si>
    <t>Rock-a-Doodle</t>
  </si>
  <si>
    <t>Don Bluth Productions</t>
  </si>
  <si>
    <t>Don Bluth</t>
  </si>
  <si>
    <t>Rokka - Braves of the Six Flowers</t>
  </si>
  <si>
    <t>Takeo Takahashi</t>
  </si>
  <si>
    <t>Sankarea - Undying Love</t>
  </si>
  <si>
    <t>Mamoru Hatakeyama</t>
  </si>
  <si>
    <t>Satellite Girl and Milk Cow</t>
  </si>
  <si>
    <t>Now or Never Studio</t>
  </si>
  <si>
    <t>Chang Hyung-yun</t>
  </si>
  <si>
    <t>Serial Experiments Lain</t>
  </si>
  <si>
    <t>Triangle Staff</t>
  </si>
  <si>
    <t>Youhei Suzuki</t>
  </si>
  <si>
    <t>Shirobako</t>
  </si>
  <si>
    <t>Sin - The Movie</t>
  </si>
  <si>
    <t>Phoenix Entertainment</t>
  </si>
  <si>
    <t>Yasunori Urata</t>
  </si>
  <si>
    <t>Song of the Sea</t>
  </si>
  <si>
    <t>Cartoon Saloon</t>
  </si>
  <si>
    <t>Tomm Moore</t>
  </si>
  <si>
    <t>Soul Eater</t>
  </si>
  <si>
    <t>Takuya Igarashi</t>
  </si>
  <si>
    <t>Space Dandy</t>
  </si>
  <si>
    <t>Spice and Wolf</t>
  </si>
  <si>
    <t>Imagin, Brain's Base</t>
  </si>
  <si>
    <t>Takeo Taahashi</t>
  </si>
  <si>
    <t>Spirited Away</t>
  </si>
  <si>
    <t>Steins;Gate</t>
  </si>
  <si>
    <t>Street Fighter II - The Animated Movie</t>
  </si>
  <si>
    <t>Summer Wars</t>
  </si>
  <si>
    <t>Supernatural - The Animation</t>
  </si>
  <si>
    <t>Sword of the Stranger</t>
  </si>
  <si>
    <t>Tales From Earthsea</t>
  </si>
  <si>
    <t>Teen Titans Go (To The Movies)</t>
  </si>
  <si>
    <t>Warner Bros Animation</t>
  </si>
  <si>
    <t>The Big Bad Fox and Other Tales</t>
  </si>
  <si>
    <t>Folivari</t>
  </si>
  <si>
    <t>The Boy and the Beast</t>
  </si>
  <si>
    <t>The Breadwinner</t>
  </si>
  <si>
    <t>Nora Twomey</t>
  </si>
  <si>
    <t>The Cat Returns</t>
  </si>
  <si>
    <t>Hiroyuki Morita</t>
  </si>
  <si>
    <t>The Disappearance of Haruhi Suzumiya</t>
  </si>
  <si>
    <t>The Disappearance of Nagato Yuki-chan</t>
  </si>
  <si>
    <t>Jun'ichi Wada</t>
  </si>
  <si>
    <t>The Dragon Dentist</t>
  </si>
  <si>
    <t>Khara</t>
  </si>
  <si>
    <t>The Empire of Corpses</t>
  </si>
  <si>
    <t>Wit Studio</t>
  </si>
  <si>
    <t>Ryoutarou Makihara</t>
  </si>
  <si>
    <t>The Fantastic Adventures of Unico</t>
  </si>
  <si>
    <t>The Flight of Dragons</t>
  </si>
  <si>
    <t>Rankim/Bass Productions</t>
  </si>
  <si>
    <t>The Future Diary</t>
  </si>
  <si>
    <t>Asread</t>
  </si>
  <si>
    <t>Naoto Hosoda</t>
  </si>
  <si>
    <t>The Garden of Sinners</t>
  </si>
  <si>
    <t>The Garden of Words</t>
  </si>
  <si>
    <t>The Girl Who Leapt Through Time</t>
  </si>
  <si>
    <t>The Girl Without Hands</t>
  </si>
  <si>
    <t>Les Films Sauvages</t>
  </si>
  <si>
    <t>The Illusionist</t>
  </si>
  <si>
    <t>Pathe</t>
  </si>
  <si>
    <t>Sylvain Chomet</t>
  </si>
  <si>
    <t>The Last Unicorn</t>
  </si>
  <si>
    <t>Topcraft</t>
  </si>
  <si>
    <t>The Legend of the Millennium Dragon</t>
  </si>
  <si>
    <t>Studio Pierrot</t>
  </si>
  <si>
    <t>Hirotsugu Kawasaki</t>
  </si>
  <si>
    <t>The Life of Guskou Budori</t>
  </si>
  <si>
    <t>Tezuka Productions</t>
  </si>
  <si>
    <t>The Melancholy of Haruhi Suzumiya</t>
  </si>
  <si>
    <t>The Melancholy of Haruhi-Chan Suzumiya</t>
  </si>
  <si>
    <t>Puyo, Eretto</t>
  </si>
  <si>
    <t>The Mystic Archives of Dantalian</t>
  </si>
  <si>
    <t>The Night Is Short, Walk On Girl</t>
  </si>
  <si>
    <t>The Pet Girl of Sakurasou</t>
  </si>
  <si>
    <t>The Place Promised in Our Early Days</t>
  </si>
  <si>
    <t>The Prince of Egpyt</t>
  </si>
  <si>
    <t>Dreamworks Pictures</t>
  </si>
  <si>
    <t>The Princess and the Pilot</t>
  </si>
  <si>
    <t>Jun Shishido</t>
  </si>
  <si>
    <t>The Rabbi's Cat</t>
  </si>
  <si>
    <t>Autochenille Production</t>
  </si>
  <si>
    <t>The Red Turtle</t>
  </si>
  <si>
    <t>Prima Linea</t>
  </si>
  <si>
    <t>The Secret of Kells</t>
  </si>
  <si>
    <t>The Secret of Nimh</t>
  </si>
  <si>
    <t>The Secret World of Arrietty</t>
  </si>
  <si>
    <t>The Sky Crawlers</t>
  </si>
  <si>
    <t>The Tale of Princess Kaguya</t>
  </si>
  <si>
    <t>The Thief and the Cobbler</t>
  </si>
  <si>
    <t>Richard Williams</t>
  </si>
  <si>
    <t>The Triplets of Belleville</t>
  </si>
  <si>
    <t>Les Amateurs</t>
  </si>
  <si>
    <t>The Wind Rises</t>
  </si>
  <si>
    <t>This Boy Can Fight Aliens</t>
  </si>
  <si>
    <t>Soubi Yamamoto</t>
  </si>
  <si>
    <t>Thumbelina</t>
  </si>
  <si>
    <t>Time of Eve</t>
  </si>
  <si>
    <t>Studio Rikka</t>
  </si>
  <si>
    <t>Yashuhiro Yoshiura</t>
  </si>
  <si>
    <t>Tokyo Godfathers</t>
  </si>
  <si>
    <t>Tomorrow's Joe</t>
  </si>
  <si>
    <t>Toradora</t>
  </si>
  <si>
    <t>Tatsuyuki Nagai</t>
  </si>
  <si>
    <t>Towanoquon</t>
  </si>
  <si>
    <t>Trigun</t>
  </si>
  <si>
    <t>Satoshi Nishimura</t>
  </si>
  <si>
    <t>Trigun - Badlands Rumble</t>
  </si>
  <si>
    <t>Trinity Seven</t>
  </si>
  <si>
    <t>Seven Arcs Pictures</t>
  </si>
  <si>
    <t>Typhoon Noruda</t>
  </si>
  <si>
    <t>Studio Colorido</t>
  </si>
  <si>
    <t>Yojiro Arai</t>
  </si>
  <si>
    <t>Unico in the Island of Magic</t>
  </si>
  <si>
    <t>Moribi Murano</t>
  </si>
  <si>
    <t>Urusei Yatsura - Beautiful Dreamer</t>
  </si>
  <si>
    <t>Vampire Hunter D</t>
  </si>
  <si>
    <t>Asahi Production</t>
  </si>
  <si>
    <t>Toyoo Ashida</t>
  </si>
  <si>
    <t>Vampire Hunter D - Bloodlust</t>
  </si>
  <si>
    <t>Voices of a Distant Star</t>
  </si>
  <si>
    <t>Welcome to the N.H.K.</t>
  </si>
  <si>
    <t>Yusuke Yamamoto</t>
  </si>
  <si>
    <t>When Marnie Was There</t>
  </si>
  <si>
    <t>When The Wind Blows</t>
  </si>
  <si>
    <t>Kings Road Entertainment</t>
  </si>
  <si>
    <t>Jimmy Murakami</t>
  </si>
  <si>
    <t>Whisper of the Heart</t>
  </si>
  <si>
    <t>Yoshifumi Kondo</t>
  </si>
  <si>
    <t>Window Horses - The Poetic Persian Epiphany of Rosie Ming</t>
  </si>
  <si>
    <t>StickGirl Productions</t>
  </si>
  <si>
    <t>Ann Marie Fleming</t>
  </si>
  <si>
    <t>Wizards</t>
  </si>
  <si>
    <t>Bakshi Productions</t>
  </si>
  <si>
    <t>Ralph Bakshi</t>
  </si>
  <si>
    <t>Wolf Children</t>
  </si>
  <si>
    <t>Studio Chizu, Madhouse</t>
  </si>
  <si>
    <t>Wrinkles</t>
  </si>
  <si>
    <t>Perro Verde Films</t>
  </si>
  <si>
    <t>Ignacio Ferreras</t>
  </si>
  <si>
    <t>xxxHolic</t>
  </si>
  <si>
    <t>Yellow Submarine</t>
  </si>
  <si>
    <t>Apple Films</t>
  </si>
  <si>
    <t>George Dunning</t>
  </si>
  <si>
    <t>Your Name.</t>
  </si>
  <si>
    <t>Yuri on Ice</t>
  </si>
  <si>
    <t>Phil Nibbelink, Simon Wells</t>
  </si>
  <si>
    <t>action, adventure, comedy, family, romance, thriller, non fiction</t>
  </si>
  <si>
    <t>action, science fiction, drama, thriller</t>
  </si>
  <si>
    <t>action, science fiction, thriller, mystery</t>
  </si>
  <si>
    <t>Hideaki Anno, Masayuki, Kazyua Tsurumaki</t>
  </si>
  <si>
    <t>action, philosophy, romance, science fiction, drama, thriller</t>
  </si>
  <si>
    <t>Hideaki Anno, Masayuki, Kazuya Tsurumaki</t>
  </si>
  <si>
    <t>action, comedy, horror, philosophy, romance, science fiction, drama, thriller</t>
  </si>
  <si>
    <t>Hideaki Anno, Mahiro Maeda, Kazuya Tsurumaki</t>
  </si>
  <si>
    <t>action, adventure, romance, fantasy</t>
  </si>
  <si>
    <t>action, adventure, comedy, experimental, fantasy</t>
  </si>
  <si>
    <t>Shin'ichiro Ushijima</t>
  </si>
  <si>
    <t>Rob LaDuca, Robert C. Ramirez</t>
  </si>
  <si>
    <t>action, erotic, thriller</t>
  </si>
  <si>
    <t>Hiromasa Yonebayashi, Yoshiyuki Momose, Akihiki Yamashita</t>
  </si>
  <si>
    <t>adventure, experimental, family</t>
  </si>
  <si>
    <t>Akiyuki Shinbo, Tomoyuki Itamura</t>
  </si>
  <si>
    <t>comedy, experimental, horror, philosophy, fantasy, mystery</t>
  </si>
  <si>
    <t>action, comedy, experimental, horror, philosophy, science fiction, mystery</t>
  </si>
  <si>
    <t>Gainax, Tatsunoko, Production I.G.</t>
  </si>
  <si>
    <t>Hideki Anno, Masayuki, Kazuya Tsurumaki</t>
  </si>
  <si>
    <t>action, experimental, horror, philosophy, science fiction, drama</t>
  </si>
  <si>
    <t>Hideaki Anno, Kazuya Tsurumaki</t>
  </si>
  <si>
    <t>action, experimental, horror, philosophy, science fiction, drama, thriller</t>
  </si>
  <si>
    <t>action, adventure, comedy, thriller</t>
  </si>
  <si>
    <t>comedy, experimental, horror, philosophy, drama, mystery</t>
  </si>
  <si>
    <t>action, adventure, experimental, romance, thriller</t>
  </si>
  <si>
    <t>Shuhei Morita, Katsuhiro Otomo, Hiroaki Ando, Hajime Katoki</t>
  </si>
  <si>
    <t>action, adventure, experimental, horror, fantasy</t>
  </si>
  <si>
    <t>romance, science fiction, drama</t>
  </si>
  <si>
    <t>Village Roadshow Pictures, Square Pictures, Studio 4C, Madhouse, DNA</t>
  </si>
  <si>
    <t>Koji Morimoto, Shinichiro Watanabe, Mahiro Maeda, Peter Chung, Andy Jones, Yoshiaki Kawajiri, Takeshi Koike</t>
  </si>
  <si>
    <t>action, adventure, experimental, philosophy, science fiction</t>
  </si>
  <si>
    <t>comedy, erotic</t>
  </si>
  <si>
    <t>adventure, horror, philosophy, drama</t>
  </si>
  <si>
    <t>Don Paul, Eric Bergeron</t>
  </si>
  <si>
    <t>Gustavo Steinberg, Gabriel Bitar, Andre Catoto</t>
  </si>
  <si>
    <t>action, adventure, family, science fiction, sports</t>
  </si>
  <si>
    <t>adventure, horror, philosophy, drama, thriller</t>
  </si>
  <si>
    <t>https://2danicritic.github.io/ReviewHtml/review_Ruben_Brandt_-_Collector.html</t>
  </si>
  <si>
    <t>https://2danicritic.github.io/ReviewHtml/review_Tito_and_the_Birds.html</t>
  </si>
  <si>
    <t>https://2danicritic.github.io/ReviewHtml/review_Joseph_-_King_of_Dreams.html</t>
  </si>
  <si>
    <t>https://2danicritic.github.io/ReviewHtml/review_The_Road_to_El_Dorado.html</t>
  </si>
  <si>
    <t>https://2danicritic.github.io/ReviewHtml/review_Balto.html</t>
  </si>
  <si>
    <t>https://2danicritic.github.io/ReviewHtml/review_An_American_Tail_-_Fievel_Goes_West.html</t>
  </si>
  <si>
    <t>https://2danicritic.github.io/ReviewHtml/review_An_American_Tail.html</t>
  </si>
  <si>
    <t>https://2danicritic.github.io/ReviewHtml/review_Fire_and_Ice.html</t>
  </si>
  <si>
    <t>https://2danicritic.github.io/ReviewHtml/review_The_Plague_Dogs.html</t>
  </si>
  <si>
    <t>https://2danicritic.github.io/ReviewHtml/review_Watership_Down.html</t>
  </si>
  <si>
    <t>https://2danicritic.github.io/ReviewHtml/review_I_Want_To_Eat_Your_Pancreas.html</t>
  </si>
  <si>
    <t>https://2danicritic.github.io/ReviewHtml/review_Modest_Heroes.html</t>
  </si>
  <si>
    <t>https://2danicritic.github.io/ReviewHtml/review_Code_Geass_-_Lelouch_of_the_Rebellion_-_Movie_Trilogy.html</t>
  </si>
  <si>
    <t>https://2danicritic.github.io/ReviewHtml/review_One_Piece_Film_-_Gold.html</t>
  </si>
  <si>
    <t>https://2danicritic.github.io/ReviewHtml/review_Lupin_the_Third_-_Jigen's_Gravestone.html</t>
  </si>
  <si>
    <t>https://2danicritic.github.io/ReviewHtml/review_Short_Peace.html</t>
  </si>
  <si>
    <t>https://2danicritic.github.io/ReviewHtml/review_Steins;Gate_The_Movie_-_Load_Region_of_Deja_Vu.html</t>
  </si>
  <si>
    <t>https://2danicritic.github.io/ReviewHtml/review_Evangelion_3.33_-_You_Can_(Not)_Redo.html</t>
  </si>
  <si>
    <t>https://2danicritic.github.io/ReviewHtml/review_Evangelion_2.22_-_You_Can_(Not)_Advance.html</t>
  </si>
  <si>
    <t>https://2danicritic.github.io/ReviewHtml/review_Hells.html</t>
  </si>
  <si>
    <t>https://2danicritic.github.io/ReviewHtml/review_Evangelion_1.11_-_You_Are_(Not)_Alone.html</t>
  </si>
  <si>
    <t>https://2danicritic.github.io/ReviewHtml/review_The_Animatrix.html</t>
  </si>
  <si>
    <t>https://2danicritic.github.io/ReviewHtml/review_Cowboy_Bebop_-_The_Movie.html</t>
  </si>
  <si>
    <t>https://2danicritic.github.io/ReviewHtml/review_Neon_Genesis_Evangelion_-_Death_and_Rebirth.html</t>
  </si>
  <si>
    <t>https://2danicritic.github.io/ReviewHtml/review_Neon_Genesis_Evangelion_-_The_End_of_Evangelion.html</t>
  </si>
  <si>
    <t>https://2danicritic.github.io/ReviewHtml/review_The_Comic_Artist_&amp;_His_Assistants.html</t>
  </si>
  <si>
    <t>https://2danicritic.github.io/ReviewHtml/review_Tonari_No_Seki-Kun_-_The_Master_of_Killing_Time.html</t>
  </si>
  <si>
    <t>https://2danicritic.github.io/ReviewHtml/review_Monogatari_Series_-_Second_Season.html</t>
  </si>
  <si>
    <t>https://2danicritic.github.io/ReviewHtml/review_Paranoia_Agent.html</t>
  </si>
  <si>
    <t>https://2danicritic.github.io/ReviewHtml/review_Neon_Genesis_Evangelion.html</t>
  </si>
  <si>
    <t>An American Tail</t>
  </si>
  <si>
    <t>An American Tail - Fievel Goes West</t>
  </si>
  <si>
    <t>Balto</t>
  </si>
  <si>
    <t>Code Geass - Lelouch of the Rebellion - Movie Trilogy</t>
  </si>
  <si>
    <t>Cowboy Bebop - The Movie</t>
  </si>
  <si>
    <t>Evangelion 1.11 - You Are (Not) Alone</t>
  </si>
  <si>
    <t>Evangelion 2.22 - You Can (Not) Advance</t>
  </si>
  <si>
    <t>Evangelion 3.33 - You Can (Not) Redo</t>
  </si>
  <si>
    <t>Fire and Ice</t>
  </si>
  <si>
    <t>Hells</t>
  </si>
  <si>
    <t>I Want To Eat Your Pancreas</t>
  </si>
  <si>
    <t>Joseph - King of Dreams</t>
  </si>
  <si>
    <t>Lupin the Third - Jigen's Gravestone</t>
  </si>
  <si>
    <t>Modest Heroes</t>
  </si>
  <si>
    <t>Monogatari Series - Second Season</t>
  </si>
  <si>
    <t>Neon Genesis Evangelion</t>
  </si>
  <si>
    <t>Neon Genesis Evangelion - Death and Rebirth</t>
  </si>
  <si>
    <t>Neon Genesis Evangelion - The End of Evangelion</t>
  </si>
  <si>
    <t>One Piece Film - Gold</t>
  </si>
  <si>
    <t>Paranoia Agent</t>
  </si>
  <si>
    <t>Ruben Brandt - Collector</t>
  </si>
  <si>
    <t>Short Peace</t>
  </si>
  <si>
    <t>Steins;Gate The Movie - Load Region of Deja Vu</t>
  </si>
  <si>
    <t>The Animatrix</t>
  </si>
  <si>
    <t>The Comic Artist &amp; His Assistants</t>
  </si>
  <si>
    <t>The Plague Dogs</t>
  </si>
  <si>
    <t>The Road to El Dorado</t>
  </si>
  <si>
    <t>Tito and the Birds</t>
  </si>
  <si>
    <t>Tonari No Seki-Kun - The Master of Killing Time</t>
  </si>
  <si>
    <t>Watership Down</t>
  </si>
  <si>
    <t>Sullivan Bluth Inc</t>
  </si>
  <si>
    <t>Amblimation</t>
  </si>
  <si>
    <t>Studio Khara</t>
  </si>
  <si>
    <t>Producers Sales Organization</t>
  </si>
  <si>
    <t>Studio VOLN</t>
  </si>
  <si>
    <t>DreamWorks Animation</t>
  </si>
  <si>
    <t>Gainax, Production I.G.</t>
  </si>
  <si>
    <t>Ruben Brandt LLC</t>
  </si>
  <si>
    <t>Zexcs</t>
  </si>
  <si>
    <t>Nepenthe Productions</t>
  </si>
  <si>
    <t>Dreamworks Animation</t>
  </si>
  <si>
    <t>Bits Productions</t>
  </si>
  <si>
    <t>Shin-Ei Animation</t>
  </si>
  <si>
    <t>Simon Wells</t>
  </si>
  <si>
    <t>Shinichiro Watanabe</t>
  </si>
  <si>
    <t>Hideaki Anno</t>
  </si>
  <si>
    <t>Hiroaki Miyamoto</t>
  </si>
  <si>
    <t>Milorad Krstic</t>
  </si>
  <si>
    <t>Kanji Wakabayashi</t>
  </si>
  <si>
    <t>Takeshi Furuta</t>
  </si>
  <si>
    <t>Martin Rosen</t>
  </si>
  <si>
    <t>Yuji Mutoh</t>
  </si>
  <si>
    <t>action, fantasy, science fiction, thriller</t>
  </si>
  <si>
    <t>action, comedy, family, fantasy</t>
  </si>
  <si>
    <t>romance, drama, thriller, mystery</t>
  </si>
  <si>
    <t>adventure, experimental, horror, philosophy, science fiction, drama, mystery</t>
  </si>
  <si>
    <t>action, comedy, romance</t>
  </si>
  <si>
    <t>action, comedy, romance, science fiction, drama, thriller</t>
  </si>
  <si>
    <t>action, romance, science fiction, drama, thriller</t>
  </si>
  <si>
    <t>horror, drama, non fiction</t>
  </si>
  <si>
    <t>action, comedy, family, sports</t>
  </si>
  <si>
    <t>action, comedy, sports</t>
  </si>
  <si>
    <t>action, adventure, fantasy, drama, mystery</t>
  </si>
  <si>
    <t>adventure, family, drama</t>
  </si>
  <si>
    <t>comedy, experimental, romance, drama, non fiction</t>
  </si>
  <si>
    <t>adventure, comedy, romance, science fiction, drama, mystery</t>
  </si>
  <si>
    <t>comedy, philosophy, science fiction, drama</t>
  </si>
  <si>
    <t>action, adventure, philosophy, fantasy, drama</t>
  </si>
  <si>
    <t>The Fruit of Grisaia, The Labyrinth of Grisaia, The Eden of Grisaia</t>
  </si>
  <si>
    <t>action, erotic, philosophy, romance, thriller, mystery</t>
  </si>
  <si>
    <t>Planetes</t>
  </si>
  <si>
    <t>Last Exile</t>
  </si>
  <si>
    <t>Ergo Proxy</t>
  </si>
  <si>
    <t>Girls und Panzer</t>
  </si>
  <si>
    <t>Erased</t>
  </si>
  <si>
    <t>comedy, family, philosophy</t>
  </si>
  <si>
    <t>philosophy, drama, thriller</t>
  </si>
  <si>
    <t>action, adventure, horror, fantasy, thriller, mystery</t>
  </si>
  <si>
    <t>action, erotic, horror, fantasy, mystery</t>
  </si>
  <si>
    <t>action, comedy, fantasy, science fiction, drama</t>
  </si>
  <si>
    <t>comedy, erotic, horror, romance, fantasy</t>
  </si>
  <si>
    <t>action, fantasy</t>
  </si>
  <si>
    <t>action, philosophy, romance, fantasy, drama</t>
  </si>
  <si>
    <t>action, comedy, experimental, philosophy, romance, science fiction, drama</t>
  </si>
  <si>
    <t>Is It Wrong To Pick Up Girls In A Dungeon - Arrow of the Orion</t>
  </si>
  <si>
    <t>Studio Khara, Sunrise, Trigger, Graphinica, Studio Rikka, Sola Digital Arts, Kamikaze Douga, Studio Colorido, Steve N' Steven, Bridge</t>
  </si>
  <si>
    <t>action, adventure, comedy, erotic, experimental, philosophy, romance, fantasy, science fiction, drama</t>
  </si>
  <si>
    <t>action, horror, fantasy, mystery</t>
  </si>
  <si>
    <t>action, adventure, comedy, mystery</t>
  </si>
  <si>
    <t>Masaaki Osumi, Hayao Miyazaki, Isao Takahata</t>
  </si>
  <si>
    <t>action, science fiction, drama, sports</t>
  </si>
  <si>
    <t>adventure, family, philosophy</t>
  </si>
  <si>
    <t>comedy, erotic, experimental, horror, philosophy, romance, fantasy, mystery</t>
  </si>
  <si>
    <t>action, comedy, family, philosophy, fantasy, science fiction, drama</t>
  </si>
  <si>
    <t>action, comedy, experimental, family, philosophy, romance, science fiction</t>
  </si>
  <si>
    <t>action, erotic, horror, fantasy, thriller</t>
  </si>
  <si>
    <t>Hidetoshi Oomori, Hiroyuki Kitakubo, Hiroyuki Kitazume, Katsuhiro Otomo, Koji Morimoto, Mao Lamdo, Takashi Nakamura, Yasuomi Umetsu</t>
  </si>
  <si>
    <t>action, comedy, experimental, family, philosophy, romance, science fiction, drama</t>
  </si>
  <si>
    <t>adventure, comedy, fantasy, drama, mystery</t>
  </si>
  <si>
    <t>Itsuro Kawasaki, Kazuya Nomura</t>
  </si>
  <si>
    <t>action, comedy, fantasy, drama</t>
  </si>
  <si>
    <t>Tim Johnson, Patrick Gilmore</t>
  </si>
  <si>
    <t>action, adventure, erotic, horror, philosophy, science fiction, thriller, mystery</t>
  </si>
  <si>
    <t>adventure, comedy, family, philosophy, romance, drama</t>
  </si>
  <si>
    <t>philosophy, drama, thriller, mystery</t>
  </si>
  <si>
    <t>action, adventure, experimental, fantasy, drama</t>
  </si>
  <si>
    <t>Jules Bass, Arthur Rankin, Jr.</t>
  </si>
  <si>
    <t>adventure, family, fantasy, drama</t>
  </si>
  <si>
    <t>action, comedy, romance, fantasy, drama</t>
  </si>
  <si>
    <t>adventure, experimental, family, fantasy, drama, mystery</t>
  </si>
  <si>
    <t>A Boy Named Charlie Brown</t>
  </si>
  <si>
    <t>A Spirit of the Sun</t>
  </si>
  <si>
    <t>Attack on Titan - Season 1</t>
  </si>
  <si>
    <t>Bayonetta - Bloody Fate</t>
  </si>
  <si>
    <t>Blazblue - Alter Memory</t>
  </si>
  <si>
    <t>Bludgeoning Angel Dokuro-Chan</t>
  </si>
  <si>
    <t>C - Control - Money of Soul and Possibility</t>
  </si>
  <si>
    <t>Code Geass - Lelouch of the Resurrection</t>
  </si>
  <si>
    <t>Dragon Ball Z - Battle of Gods</t>
  </si>
  <si>
    <t>Fairy Tail - Phoenix Priestess</t>
  </si>
  <si>
    <t>Fate - Stay Night - Unlimited Blade Works</t>
  </si>
  <si>
    <t>Fate - Stay Night - Unlimited Blade Works (TV)</t>
  </si>
  <si>
    <t>Full Metal Panic - Fumoffu</t>
  </si>
  <si>
    <t>Full Metal Panic!</t>
  </si>
  <si>
    <t>Full Metal Panic! - The Second Raid</t>
  </si>
  <si>
    <t>Funan</t>
  </si>
  <si>
    <t>Girls und Panzer - Der Film</t>
  </si>
  <si>
    <t>Girls und Panzer - OVA</t>
  </si>
  <si>
    <t>Gunbuster 2</t>
  </si>
  <si>
    <t>Himouto! Umaru-Chan</t>
  </si>
  <si>
    <t>Japan Animator Expo</t>
  </si>
  <si>
    <t>Jin-Roh - The Wolf Brigade</t>
  </si>
  <si>
    <t>K - Missing Kings</t>
  </si>
  <si>
    <t>Karas - The Prophecy, The Revelation</t>
  </si>
  <si>
    <t>Long Way North</t>
  </si>
  <si>
    <t>Lupin the Third - Blood Seal of the Eternal Mermaid</t>
  </si>
  <si>
    <t>Lupin the Third - Part I</t>
  </si>
  <si>
    <t>Megalobox</t>
  </si>
  <si>
    <t>Millennium Actress</t>
  </si>
  <si>
    <t>Momotaro - Sacred Sailors</t>
  </si>
  <si>
    <t>Monogatari Series - Final Season</t>
  </si>
  <si>
    <t>One Piece Film - Z</t>
  </si>
  <si>
    <t>Origin - Spirits of the Past</t>
  </si>
  <si>
    <t>Penguin Highway</t>
  </si>
  <si>
    <t>Planetarian</t>
  </si>
  <si>
    <t>Princess Resurrection</t>
  </si>
  <si>
    <t>Promare</t>
  </si>
  <si>
    <t>Puella Magi Madoka Magica</t>
  </si>
  <si>
    <t>Rin - Daughters of Mnemosyne</t>
  </si>
  <si>
    <t>Robot Carnival</t>
  </si>
  <si>
    <t>Romeo x Juliet</t>
  </si>
  <si>
    <t>Samurai Champloo</t>
  </si>
  <si>
    <t>Scrapped Princess</t>
  </si>
  <si>
    <t>Sengoku Basara - Samurai Kings</t>
  </si>
  <si>
    <t>Sinbad - Legend of the Seven Seas</t>
  </si>
  <si>
    <t>So I Can't Play H!</t>
  </si>
  <si>
    <t>Speed Grapher</t>
  </si>
  <si>
    <t>Spirit - Stallion of the Cimarron</t>
  </si>
  <si>
    <t>Tales of Vesperia - The First Strike</t>
  </si>
  <si>
    <t>Terror in Resonance</t>
  </si>
  <si>
    <t>The Book of Bantorra</t>
  </si>
  <si>
    <t>The Hobbit</t>
  </si>
  <si>
    <t>The Lord of the Rings</t>
  </si>
  <si>
    <t>The Return of the King</t>
  </si>
  <si>
    <t>Unbreakable Machine Doll</t>
  </si>
  <si>
    <t>Windy Tales</t>
  </si>
  <si>
    <t>X</t>
  </si>
  <si>
    <t>Lee Mendelson Films</t>
  </si>
  <si>
    <t>Hoods Entertainment</t>
  </si>
  <si>
    <t>Hal Film Maker</t>
  </si>
  <si>
    <t>Les Films d'ici</t>
  </si>
  <si>
    <t>Actas</t>
  </si>
  <si>
    <t>Doga Kobo</t>
  </si>
  <si>
    <t>Sacrebleu Productions</t>
  </si>
  <si>
    <t>Shochiku</t>
  </si>
  <si>
    <t>David Production</t>
  </si>
  <si>
    <t>A.P.P.P.</t>
  </si>
  <si>
    <t>8-bit</t>
  </si>
  <si>
    <t>Rankin/Bass Productions</t>
  </si>
  <si>
    <t>Fantasy Films</t>
  </si>
  <si>
    <t>Bill Melendez</t>
  </si>
  <si>
    <t>Fuminori Kizaki</t>
  </si>
  <si>
    <t>Hideki Tachibana</t>
  </si>
  <si>
    <t>Masahiro Hosoda</t>
  </si>
  <si>
    <t>Tomohiko Ito</t>
  </si>
  <si>
    <t>Masaya Fujimori</t>
  </si>
  <si>
    <t>Takahiro Miura</t>
  </si>
  <si>
    <t>Koichi Chigira</t>
  </si>
  <si>
    <t>Denis Do</t>
  </si>
  <si>
    <t>Masahiko Ohta</t>
  </si>
  <si>
    <t>N-A</t>
  </si>
  <si>
    <t>Hiroyuki Okiura</t>
  </si>
  <si>
    <t>Remi Chaye</t>
  </si>
  <si>
    <t>Teiichi Takiguchi</t>
  </si>
  <si>
    <t>Yo Moriyama</t>
  </si>
  <si>
    <t>Mitsuyo Seo</t>
  </si>
  <si>
    <t>Tatsuya Nagamine</t>
  </si>
  <si>
    <t>Keiichi Sugiyama</t>
  </si>
  <si>
    <t>Hiroyasu Ishida</t>
  </si>
  <si>
    <t>Naokatsu Tsuda</t>
  </si>
  <si>
    <t>Masayuki Sakoi</t>
  </si>
  <si>
    <t>Shigeru Ueda</t>
  </si>
  <si>
    <t>Fumitoshi Oizaki</t>
  </si>
  <si>
    <t>Soichi Masui</t>
  </si>
  <si>
    <t>Kunihisa Sugishima</t>
  </si>
  <si>
    <t>Kelly Asbury</t>
  </si>
  <si>
    <t>Kanta Kamei</t>
  </si>
  <si>
    <t>Tensho</t>
  </si>
  <si>
    <t>Kinji Yoshimoto</t>
  </si>
  <si>
    <t>Junji Nishimura</t>
  </si>
  <si>
    <t>https://2danicritic.github.io/ReviewHtml/review_A_Boy_Named_Charlie_Brown.html</t>
  </si>
  <si>
    <t>https://2danicritic.github.io/ReviewHtml/review_Funan.html</t>
  </si>
  <si>
    <t>https://2danicritic.github.io/ReviewHtml/review_Long_Way_North.html</t>
  </si>
  <si>
    <t>https://2danicritic.github.io/ReviewHtml/review_Sinbad_-_Legend_of_the_Seven_Seas.html</t>
  </si>
  <si>
    <t>https://2danicritic.github.io/ReviewHtml/review_Spirit_-_Stallion_of_the_Cimarron.html</t>
  </si>
  <si>
    <t>https://2danicritic.github.io/ReviewHtml/review_The_Hobbit.html</t>
  </si>
  <si>
    <t>https://2danicritic.github.io/ReviewHtml/review_The_Lord_of_the_Rings.html</t>
  </si>
  <si>
    <t>https://2danicritic.github.io/ReviewHtml/review_The_Return_of_the_King.html</t>
  </si>
  <si>
    <t>https://2danicritic.github.io/ReviewHtml/review_Bayonetta_-_Bloody_Fate.html</t>
  </si>
  <si>
    <t>https://2danicritic.github.io/ReviewHtml/review_Code_Geass_-_Lelouch_of_the_Resurrection.html</t>
  </si>
  <si>
    <t>https://2danicritic.github.io/ReviewHtml/review_Dragon_Ball_Z_-_Battle_of_Gods.html</t>
  </si>
  <si>
    <t>https://2danicritic.github.io/ReviewHtml/review_Fairy_Tail_-_Phoenix_Priestess.html</t>
  </si>
  <si>
    <t>https://2danicritic.github.io/ReviewHtml/review_Fate_-_Stay_Night_-_Unlimited_Blade_Works.html</t>
  </si>
  <si>
    <t>https://2danicritic.github.io/ReviewHtml/review_Girls_und_Panzer_-_Der_Film.html</t>
  </si>
  <si>
    <t>https://2danicritic.github.io/ReviewHtml/review_Is_It_Wrong_To_Pick_Up_Girls_In_A_Dungeon_-_Arrow_of_the_Orion.html</t>
  </si>
  <si>
    <t>https://2danicritic.github.io/ReviewHtml/review_Japan_Animator_Expo.html</t>
  </si>
  <si>
    <t>https://2danicritic.github.io/ReviewHtml/review_Jin-Roh_-_The_Wolf_Brigade.html</t>
  </si>
  <si>
    <t>https://2danicritic.github.io/ReviewHtml/review_K_-_Missing_Kings.html</t>
  </si>
  <si>
    <t>https://2danicritic.github.io/ReviewHtml/review_Lupin_the_Third_-_Blood_Seal_of_the_Eternal_Mermaid.html</t>
  </si>
  <si>
    <t>https://2danicritic.github.io/ReviewHtml/review_Millennium_Actress.html</t>
  </si>
  <si>
    <t>https://2danicritic.github.io/ReviewHtml/review_Momotaro_-_Sacred_Sailors.html</t>
  </si>
  <si>
    <t>https://2danicritic.github.io/ReviewHtml/review_One_Piece_Film_-_Z.html</t>
  </si>
  <si>
    <t>https://2danicritic.github.io/ReviewHtml/review_Origin_-_Spirits_of_the_Past.html</t>
  </si>
  <si>
    <t>https://2danicritic.github.io/ReviewHtml/review_Penguin_Highway.html</t>
  </si>
  <si>
    <t>https://2danicritic.github.io/ReviewHtml/review_Planetarian.html</t>
  </si>
  <si>
    <t>https://2danicritic.github.io/ReviewHtml/review_Promare.html</t>
  </si>
  <si>
    <t>https://2danicritic.github.io/ReviewHtml/review_Robot_Carnival.html</t>
  </si>
  <si>
    <t>https://2danicritic.github.io/ReviewHtml/review_Tales_of_Vesperia_-_The_First_Strike.html</t>
  </si>
  <si>
    <t>https://2danicritic.github.io/ReviewHtml/review_A_Spirit_of_the_Sun.html</t>
  </si>
  <si>
    <t>https://2danicritic.github.io/ReviewHtml/review_Attack_on_Titan_-_Season_1.html</t>
  </si>
  <si>
    <t>https://2danicritic.github.io/ReviewHtml/review_Blazblue_-_Alter_Memory.html</t>
  </si>
  <si>
    <t>https://2danicritic.github.io/ReviewHtml/review_Bludgeoning_Angel_Dokuro-Chan.html</t>
  </si>
  <si>
    <t>https://2danicritic.github.io/ReviewHtml/review_C_-_Control_-_Money_of_Soul_and_Possibility.html</t>
  </si>
  <si>
    <t>https://2danicritic.github.io/ReviewHtml/review_Erased.html</t>
  </si>
  <si>
    <t>https://2danicritic.github.io/ReviewHtml/review_Ergo_Proxy.html</t>
  </si>
  <si>
    <t>https://2danicritic.github.io/ReviewHtml/review_Fate_-_Stay_Night_-_Unlimited_Blade_Works_(TV).html</t>
  </si>
  <si>
    <t>https://2danicritic.github.io/ReviewHtml/review_Full_Metal_Panic_-_Fumoffu.html</t>
  </si>
  <si>
    <t>https://2danicritic.github.io/ReviewHtml/review_Full_Metal_Panic!.html</t>
  </si>
  <si>
    <t>https://2danicritic.github.io/ReviewHtml/review_Full_Metal_Panic!_-_The_Second_Raid.html</t>
  </si>
  <si>
    <t>https://2danicritic.github.io/ReviewHtml/review_Girls_und_Panzer.html</t>
  </si>
  <si>
    <t>https://2danicritic.github.io/ReviewHtml/review_Girls_und_Panzer_-_OVA.html</t>
  </si>
  <si>
    <t>https://2danicritic.github.io/ReviewHtml/review_Gunbuster_2.html</t>
  </si>
  <si>
    <t>https://2danicritic.github.io/ReviewHtml/review_Himouto!_Umaru-Chan.html</t>
  </si>
  <si>
    <t>https://2danicritic.github.io/ReviewHtml/review_Karas_-_The_Prophecy,_The_Revelation.html</t>
  </si>
  <si>
    <t>https://2danicritic.github.io/ReviewHtml/review_Last_Exile.html</t>
  </si>
  <si>
    <t>https://2danicritic.github.io/ReviewHtml/review_Lupin_the_Third_-_Part_I.html</t>
  </si>
  <si>
    <t>https://2danicritic.github.io/ReviewHtml/review_Megalobox.html</t>
  </si>
  <si>
    <t>https://2danicritic.github.io/ReviewHtml/review_Monogatari_Series_-_Final_Season.html</t>
  </si>
  <si>
    <t>https://2danicritic.github.io/ReviewHtml/review_Planetes.html</t>
  </si>
  <si>
    <t>https://2danicritic.github.io/ReviewHtml/review_Princess_Resurrection.html</t>
  </si>
  <si>
    <t>https://2danicritic.github.io/ReviewHtml/review_Puella_Magi_Madoka_Magica.html</t>
  </si>
  <si>
    <t>https://2danicritic.github.io/ReviewHtml/review_Rin_-_Daughters_of_Mnemosyne.html</t>
  </si>
  <si>
    <t>https://2danicritic.github.io/ReviewHtml/review_Romeo_x_Juliet.html</t>
  </si>
  <si>
    <t>https://2danicritic.github.io/ReviewHtml/review_Samurai_Champloo.html</t>
  </si>
  <si>
    <t>https://2danicritic.github.io/ReviewHtml/review_Scrapped_Princess.html</t>
  </si>
  <si>
    <t>https://2danicritic.github.io/ReviewHtml/review_Sengoku_Basara_-_Samurai_Kings.html</t>
  </si>
  <si>
    <t>https://2danicritic.github.io/ReviewHtml/review_So_I_Can't_Play_H!.html</t>
  </si>
  <si>
    <t>https://2danicritic.github.io/ReviewHtml/review_Speed_Grapher.html</t>
  </si>
  <si>
    <t>https://2danicritic.github.io/ReviewHtml/review_Terror_in_Resonance.html</t>
  </si>
  <si>
    <t>https://2danicritic.github.io/ReviewHtml/review_The_Book_of_Bantorra.html</t>
  </si>
  <si>
    <t>https://2danicritic.github.io/ReviewHtml/review_The_Fruit_of_Grisaia,_The_Labyrinth_of_Grisaia,_The_Eden_of_Grisaia.html</t>
  </si>
  <si>
    <t>https://2danicritic.github.io/ReviewHtml/review_Unbreakable_Machine_Doll.html</t>
  </si>
  <si>
    <t>https://2danicritic.github.io/ReviewHtml/review_Windy_Tales.html</t>
  </si>
  <si>
    <t>https://2danicritic.github.io/ReviewHtml/review_X.html</t>
  </si>
  <si>
    <t>Japan</t>
  </si>
  <si>
    <t>USA</t>
  </si>
  <si>
    <t>France</t>
  </si>
  <si>
    <t>China</t>
  </si>
  <si>
    <t>Spain</t>
  </si>
  <si>
    <t>South Korea</t>
  </si>
  <si>
    <t>Brazil</t>
  </si>
  <si>
    <t>Poland</t>
  </si>
  <si>
    <t>Canada</t>
  </si>
  <si>
    <t>Hungary</t>
  </si>
  <si>
    <t>Ireland</t>
  </si>
  <si>
    <t>French</t>
  </si>
  <si>
    <t>Anthology</t>
  </si>
  <si>
    <t>Film</t>
  </si>
  <si>
    <t>TV</t>
  </si>
  <si>
    <t>OVA</t>
  </si>
  <si>
    <t>ONA</t>
  </si>
  <si>
    <t>ONA, 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</si>
</sst>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ill="1"/>
    <xf numFmtId="0" fontId="0" fillId="3" borderId="0" xfId="0" applyFill="1"/>
    <xf numFmtId="0" fontId="5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0" xfId="0" applyNumberFormat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32</c:v>
                </c:pt>
                <c:pt idx="3">
                  <c:v>55</c:v>
                </c:pt>
                <c:pt idx="4">
                  <c:v>111</c:v>
                </c:pt>
                <c:pt idx="5">
                  <c:v>104</c:v>
                </c:pt>
                <c:pt idx="6">
                  <c:v>42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Sheet'!$C$22:$C$77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cat>
          <c:val>
            <c:numRef>
              <c:f>'Extra Sheet'!$D$22:$D$77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13</c:v>
                </c:pt>
                <c:pt idx="39">
                  <c:v>13</c:v>
                </c:pt>
                <c:pt idx="40">
                  <c:v>5</c:v>
                </c:pt>
                <c:pt idx="41">
                  <c:v>17</c:v>
                </c:pt>
                <c:pt idx="42">
                  <c:v>11</c:v>
                </c:pt>
                <c:pt idx="43">
                  <c:v>13</c:v>
                </c:pt>
                <c:pt idx="44">
                  <c:v>15</c:v>
                </c:pt>
                <c:pt idx="45">
                  <c:v>18</c:v>
                </c:pt>
                <c:pt idx="46">
                  <c:v>26</c:v>
                </c:pt>
                <c:pt idx="47">
                  <c:v>28</c:v>
                </c:pt>
                <c:pt idx="48">
                  <c:v>19</c:v>
                </c:pt>
                <c:pt idx="49">
                  <c:v>24</c:v>
                </c:pt>
                <c:pt idx="50">
                  <c:v>22</c:v>
                </c:pt>
                <c:pt idx="51">
                  <c:v>23</c:v>
                </c:pt>
                <c:pt idx="52">
                  <c:v>19</c:v>
                </c:pt>
                <c:pt idx="53">
                  <c:v>13</c:v>
                </c:pt>
                <c:pt idx="54">
                  <c:v>3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1"/>
        <c:noMultiLvlLbl val="0"/>
      </c:catAx>
      <c:valAx>
        <c:axId val="61871517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21</xdr:row>
      <xdr:rowOff>107950</xdr:rowOff>
    </xdr:from>
    <xdr:to>
      <xdr:col>17</xdr:col>
      <xdr:colOff>590549</xdr:colOff>
      <xdr:row>39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370" totalsRowShown="0" dataDxfId="77">
  <autoFilter ref="B2:S370" xr:uid="{BF850E12-6FCD-45DC-BC44-9D63E95AAFF8}">
    <filterColumn colId="3">
      <filters>
        <filter val="Japan"/>
      </filters>
    </filterColumn>
    <filterColumn colId="5">
      <filters>
        <filter val="ONA"/>
        <filter val="OVA"/>
        <filter val="TV"/>
      </filters>
    </filterColumn>
  </autoFilter>
  <sortState xmlns:xlrd2="http://schemas.microsoft.com/office/spreadsheetml/2017/richdata2" ref="B3:S370">
    <sortCondition ref="B2:B370"/>
  </sortState>
  <tableColumns count="18">
    <tableColumn id="1" xr3:uid="{98A049F6-BCE2-4EA4-AA7A-289B06AF0073}" name="in." dataDxfId="76"/>
    <tableColumn id="2" xr3:uid="{E7335D57-CA83-41EA-9B9D-7EAC951511C6}" name="Title"/>
    <tableColumn id="3" xr3:uid="{74240D15-BBE4-410A-92B0-1CF71DC374A0}" name="Year" dataDxfId="75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74"/>
    <tableColumn id="9" xr3:uid="{E37DE94C-A9EF-427B-99C1-B71B9691E216}" name="SAni" dataDxfId="73"/>
    <tableColumn id="10" xr3:uid="{82E40030-1DCE-4E8A-86C9-32D15516C2BB}" name="SVis" dataDxfId="72"/>
    <tableColumn id="11" xr3:uid="{33A3FC78-3847-498D-9541-2C6AC6BF2E06}" name="SAud" dataDxfId="71"/>
    <tableColumn id="12" xr3:uid="{1E2D42E7-3BA8-4953-82F3-A45B6179A8EE}" name="SAct" dataDxfId="70"/>
    <tableColumn id="13" xr3:uid="{6FD5A408-2FDD-46DF-A3EE-1185BEA1E123}" name="SSto" dataDxfId="69"/>
    <tableColumn id="14" xr3:uid="{5A5E4541-BEE0-42E7-91DF-E85688FF88A1}" name="SFun" dataDxfId="68"/>
    <tableColumn id="15" xr3:uid="{49F4B9CF-8A1A-4BBC-B143-93D8063A2D77}" name="SBias" dataDxfId="67"/>
    <tableColumn id="16" xr3:uid="{38DC5F4C-941C-4420-A7E6-157F1DCAD7C7}" name="genre"/>
    <tableColumn id="23" xr3:uid="{EE206047-6552-4295-8190-10F45F07A0F7}" name="runtime" dataDxfId="66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169" totalsRowShown="0" headerRowDxfId="65" dataDxfId="63" headerRowBorderDxfId="64" tableBorderDxfId="62" totalsRowBorderDxfId="61">
  <autoFilter ref="AN3:BD169" xr:uid="{CEB9ED83-E83E-4958-8C68-0B7F10F77214}"/>
  <sortState xmlns:xlrd2="http://schemas.microsoft.com/office/spreadsheetml/2017/richdata2" ref="AN4:BD169">
    <sortCondition descending="1" ref="AO3:AO169"/>
  </sortState>
  <tableColumns count="17">
    <tableColumn id="2" xr3:uid="{4FF837C3-F431-4795-B6AB-32B66706B028}" name="Title" dataDxfId="60"/>
    <tableColumn id="3" xr3:uid="{39EE7171-F94F-473B-A0BE-2D85A4EDF44A}" name="Year" dataDxfId="59"/>
    <tableColumn id="4" xr3:uid="{51D6B399-9B77-444E-A116-2F7D85A8C41D}" name="Country" dataDxfId="58"/>
    <tableColumn id="5" xr3:uid="{12C242E8-BA51-4036-82C0-87A7536D0A30}" name="Studio" dataDxfId="57"/>
    <tableColumn id="6" xr3:uid="{217DC267-F88E-4F82-998D-65294A0245CE}" name="Format" dataDxfId="56"/>
    <tableColumn id="7" xr3:uid="{1A4A769D-DEE8-4D10-A749-CFC38A894817}" name="director" dataDxfId="55"/>
    <tableColumn id="8" xr3:uid="{F942B480-3582-40DC-83C0-BE4BC21407A1}" name="STot" dataDxfId="54"/>
    <tableColumn id="9" xr3:uid="{9FF39E62-C200-4D41-ABBD-42CD7B3170DE}" name="SAni" dataDxfId="53"/>
    <tableColumn id="10" xr3:uid="{8AE94519-159B-4207-A6A0-F230A3921756}" name="SVis" dataDxfId="52"/>
    <tableColumn id="11" xr3:uid="{9DF8262C-1B5C-4073-83A9-2A2AC6383E4D}" name="SAud" dataDxfId="51"/>
    <tableColumn id="12" xr3:uid="{A33005A8-DCDF-4B3B-B466-8ED99830515A}" name="SAct" dataDxfId="50"/>
    <tableColumn id="13" xr3:uid="{81DA279D-B064-4FB1-90D9-406B3203F4A6}" name="SSto" dataDxfId="49"/>
    <tableColumn id="14" xr3:uid="{E2E6419A-479C-4652-BB7A-82E67802C5B4}" name="SFun" dataDxfId="48"/>
    <tableColumn id="15" xr3:uid="{6EC7E238-EF8F-4745-8647-02050178AE26}" name="SBias" dataDxfId="47"/>
    <tableColumn id="16" xr3:uid="{8FB7D69B-0407-46B4-A7BA-D7C6CCB93EA0}" name="genre" dataDxfId="46"/>
    <tableColumn id="17" xr3:uid="{74210527-54B4-4B92-8685-F18E2F2A0444}" name="runtime" dataDxfId="45"/>
    <tableColumn id="18" xr3:uid="{1496301A-A875-4470-823B-2481C77DEF53}" name="Link" dataDxfId="44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41" totalsRowShown="0" headerRowDxfId="43" dataDxfId="41" headerRowBorderDxfId="42" tableBorderDxfId="40" totalsRowBorderDxfId="39">
  <autoFilter ref="U3:AK141" xr:uid="{AE77BB8F-4479-4FEC-BE11-8FBBFC65601D}"/>
  <sortState xmlns:xlrd2="http://schemas.microsoft.com/office/spreadsheetml/2017/richdata2" ref="U4:AK141">
    <sortCondition descending="1" ref="V3:V141"/>
  </sortState>
  <tableColumns count="17">
    <tableColumn id="1" xr3:uid="{89E53AF8-FA5C-4AC1-8CB4-454D3DF2F334}" name="Title" dataDxfId="38"/>
    <tableColumn id="2" xr3:uid="{2DAB46D3-61CD-4DFB-AC39-6CE27FDE7646}" name="Year" dataDxfId="37"/>
    <tableColumn id="3" xr3:uid="{E221385B-3225-4C07-90AF-4A8D2791AE87}" name="Country" dataDxfId="36"/>
    <tableColumn id="4" xr3:uid="{D46F189B-3501-4A77-A2AF-5EB1C2EFBD13}" name="Studio" dataDxfId="35"/>
    <tableColumn id="5" xr3:uid="{817A866C-DD4C-4473-A9CE-C6F7A5E282C6}" name="Format" dataDxfId="34"/>
    <tableColumn id="6" xr3:uid="{AF24D233-1D56-47AA-B252-11FE43F62801}" name="director" dataDxfId="33"/>
    <tableColumn id="7" xr3:uid="{D779DA09-083C-4E6E-9F2E-3E06BC537C01}" name="STot" dataDxfId="32"/>
    <tableColumn id="8" xr3:uid="{463F54D1-E06A-4858-89BB-C02740634AF2}" name="SAni" dataDxfId="31"/>
    <tableColumn id="9" xr3:uid="{4071D48B-6188-47D7-B217-4D59EC60FE03}" name="SVis" dataDxfId="30"/>
    <tableColumn id="10" xr3:uid="{1E19C3EE-4885-4535-AE81-29F2F29B8B45}" name="SAud" dataDxfId="29"/>
    <tableColumn id="11" xr3:uid="{D899921D-B1EF-471B-AE6B-C1C963B47E02}" name="SAct" dataDxfId="28"/>
    <tableColumn id="12" xr3:uid="{E4926729-B9E8-49BD-A79A-6E2DA30D3C35}" name="SSto" dataDxfId="27"/>
    <tableColumn id="13" xr3:uid="{C6D993DD-83D4-4246-A2C9-70EDAC256262}" name="SFun" dataDxfId="26"/>
    <tableColumn id="14" xr3:uid="{CF663B50-79A5-4185-A0A3-437DF2B4CFEB}" name="SBias" dataDxfId="25"/>
    <tableColumn id="15" xr3:uid="{C33B75D0-3FCE-42AB-8F4D-A04C14A87BF3}" name="genre" dataDxfId="24"/>
    <tableColumn id="16" xr3:uid="{A0BED576-5964-4A73-B633-77A24F7CC625}" name="runtime" dataDxfId="23"/>
    <tableColumn id="17" xr3:uid="{28500ED1-4C8C-4549-8B99-DEDDD1D9638E}" name="Link" dataDxfId="22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67" totalsRowShown="0" headerRowDxfId="21" dataDxfId="19" headerRowBorderDxfId="20" tableBorderDxfId="18" totalsRowBorderDxfId="17">
  <autoFilter ref="B3:R67" xr:uid="{47021024-A794-46E1-A7F4-8B0463D40855}"/>
  <sortState xmlns:xlrd2="http://schemas.microsoft.com/office/spreadsheetml/2017/richdata2" ref="B4:R67">
    <sortCondition descending="1" ref="C3:C67"/>
  </sortState>
  <tableColumns count="17">
    <tableColumn id="1" xr3:uid="{46741F2C-92DE-4093-AA6C-15B71B64DBE9}" name="Title" dataDxfId="16"/>
    <tableColumn id="2" xr3:uid="{DE638702-C4CB-474A-8AB2-A2570503C226}" name="Year" dataDxfId="15"/>
    <tableColumn id="3" xr3:uid="{E907283A-B90C-456C-BB8B-28822024051F}" name="Country" dataDxfId="14"/>
    <tableColumn id="4" xr3:uid="{D493A74A-10CF-455C-B687-EEB62CF2EA9B}" name="Studio" dataDxfId="13"/>
    <tableColumn id="5" xr3:uid="{ED5C14E1-4AC4-4BE7-9098-0C8BB6F3D2AF}" name="Format" dataDxfId="12"/>
    <tableColumn id="6" xr3:uid="{FFE2A051-9ACF-484D-80C4-92D014A36BB6}" name="director" dataDxfId="11"/>
    <tableColumn id="7" xr3:uid="{F27F3012-F63B-44E3-BAEA-69AF7D85CE73}" name="STot" dataDxfId="10"/>
    <tableColumn id="8" xr3:uid="{01684FC9-B53E-4FA5-BD00-97ADBCE18E48}" name="SAni" dataDxfId="9"/>
    <tableColumn id="9" xr3:uid="{36A29D74-718D-49B7-9625-D42084DD1292}" name="SVis" dataDxfId="8"/>
    <tableColumn id="10" xr3:uid="{DFF0D030-6F2C-460A-97AE-2C3095958CFD}" name="SAud" dataDxfId="7"/>
    <tableColumn id="11" xr3:uid="{7858F99B-D7C0-46D4-BC80-91371F9D310F}" name="SAct" dataDxfId="6"/>
    <tableColumn id="12" xr3:uid="{2DCF6565-B741-419E-A76A-51FA1EF7A1BA}" name="SSto" dataDxfId="5"/>
    <tableColumn id="13" xr3:uid="{7F8A50AD-F503-4362-93DE-6DDE5EA049BE}" name="SFun" dataDxfId="4"/>
    <tableColumn id="14" xr3:uid="{2D41A799-985F-4721-B409-A2708318AE5F}" name="SBias" dataDxfId="3"/>
    <tableColumn id="15" xr3:uid="{84ED9525-F4F3-418B-9240-75DE20ED6E7F}" name="genre" dataDxfId="2"/>
    <tableColumn id="16" xr3:uid="{1965E371-955B-4664-ADBC-75474D11DF99}" name="runtime" dataDxfId="1"/>
    <tableColumn id="17" xr3:uid="{ACD43AF6-3490-4148-9585-AC33BA0D0477}" name="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6"/>
  <sheetViews>
    <sheetView tabSelected="1" topLeftCell="A2" workbookViewId="0">
      <selection activeCell="B45" sqref="B45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10</v>
      </c>
    </row>
    <row r="9" spans="2:2" x14ac:dyDescent="0.35">
      <c r="B9" s="2" t="s">
        <v>11</v>
      </c>
    </row>
    <row r="10" spans="2:2" x14ac:dyDescent="0.35">
      <c r="B10" s="2" t="s">
        <v>1</v>
      </c>
    </row>
    <row r="11" spans="2:2" x14ac:dyDescent="0.35">
      <c r="B11" s="2" t="s">
        <v>39</v>
      </c>
    </row>
    <row r="13" spans="2:2" x14ac:dyDescent="0.35">
      <c r="B13" s="2" t="s">
        <v>2</v>
      </c>
    </row>
    <row r="14" spans="2:2" x14ac:dyDescent="0.35">
      <c r="B14" s="2" t="s">
        <v>334</v>
      </c>
    </row>
    <row r="15" spans="2:2" x14ac:dyDescent="0.35">
      <c r="B15" s="2" t="s">
        <v>3</v>
      </c>
    </row>
    <row r="16" spans="2:2" x14ac:dyDescent="0.35">
      <c r="B16" s="2" t="s">
        <v>643</v>
      </c>
    </row>
    <row r="17" spans="2:2" x14ac:dyDescent="0.35">
      <c r="B17" s="2" t="s">
        <v>40</v>
      </c>
    </row>
    <row r="18" spans="2:2" x14ac:dyDescent="0.35">
      <c r="B18" s="2" t="s">
        <v>644</v>
      </c>
    </row>
    <row r="19" spans="2:2" x14ac:dyDescent="0.35">
      <c r="B19" s="2" t="s">
        <v>645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646</v>
      </c>
    </row>
    <row r="24" spans="2:2" x14ac:dyDescent="0.35">
      <c r="B24" s="2" t="s">
        <v>647</v>
      </c>
    </row>
    <row r="25" spans="2:2" x14ac:dyDescent="0.35">
      <c r="B25" s="2" t="s">
        <v>335</v>
      </c>
    </row>
    <row r="26" spans="2:2" x14ac:dyDescent="0.35">
      <c r="B26" s="2" t="s">
        <v>648</v>
      </c>
    </row>
    <row r="38" spans="2:2" x14ac:dyDescent="0.35">
      <c r="B38" s="2" t="s">
        <v>630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333</v>
      </c>
    </row>
    <row r="42" spans="2:2" x14ac:dyDescent="0.35">
      <c r="B42" s="2" t="s">
        <v>332</v>
      </c>
    </row>
    <row r="43" spans="2:2" x14ac:dyDescent="0.35">
      <c r="B43" s="4"/>
    </row>
    <row r="44" spans="2:2" x14ac:dyDescent="0.35">
      <c r="B44" s="2" t="s">
        <v>649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S370"/>
  <sheetViews>
    <sheetView workbookViewId="0">
      <selection activeCell="C8" sqref="C8:S370"/>
    </sheetView>
  </sheetViews>
  <sheetFormatPr defaultRowHeight="14.5" x14ac:dyDescent="0.35"/>
  <cols>
    <col min="1" max="1" width="8.7265625" style="5"/>
    <col min="2" max="2" width="5.26953125" style="10" customWidth="1"/>
    <col min="3" max="3" width="50.6328125" style="5" customWidth="1"/>
    <col min="4" max="4" width="6.6328125" style="9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9" customWidth="1"/>
    <col min="17" max="17" width="80.6328125" style="5" customWidth="1"/>
    <col min="18" max="18" width="8.7265625" style="9"/>
    <col min="19" max="19" width="100.6328125" style="5" customWidth="1"/>
    <col min="20" max="16384" width="8.7265625" style="5"/>
  </cols>
  <sheetData>
    <row r="2" spans="2:19" x14ac:dyDescent="0.35">
      <c r="B2" s="7" t="s">
        <v>42</v>
      </c>
      <c r="C2" s="16" t="s">
        <v>650</v>
      </c>
      <c r="D2" s="8" t="s">
        <v>330</v>
      </c>
      <c r="E2" t="s">
        <v>651</v>
      </c>
      <c r="F2" t="s">
        <v>652</v>
      </c>
      <c r="G2" t="s">
        <v>653</v>
      </c>
      <c r="H2" t="s">
        <v>43</v>
      </c>
      <c r="I2" s="8" t="s">
        <v>44</v>
      </c>
      <c r="J2" s="8" t="s">
        <v>45</v>
      </c>
      <c r="K2" s="8" t="s">
        <v>46</v>
      </c>
      <c r="L2" s="8" t="s">
        <v>47</v>
      </c>
      <c r="M2" s="8" t="s">
        <v>48</v>
      </c>
      <c r="N2" s="8" t="s">
        <v>49</v>
      </c>
      <c r="O2" s="8" t="s">
        <v>50</v>
      </c>
      <c r="P2" s="8" t="s">
        <v>51</v>
      </c>
      <c r="Q2" t="s">
        <v>52</v>
      </c>
      <c r="R2" s="8" t="s">
        <v>314</v>
      </c>
      <c r="S2" t="s">
        <v>53</v>
      </c>
    </row>
    <row r="3" spans="2:19" hidden="1" x14ac:dyDescent="0.35">
      <c r="B3">
        <v>0</v>
      </c>
      <c r="C3" t="s">
        <v>654</v>
      </c>
      <c r="D3">
        <v>2007</v>
      </c>
      <c r="E3" t="s">
        <v>1531</v>
      </c>
      <c r="F3" t="s">
        <v>655</v>
      </c>
      <c r="G3" t="s">
        <v>1543</v>
      </c>
      <c r="H3" t="s">
        <v>656</v>
      </c>
      <c r="I3">
        <v>3.79</v>
      </c>
      <c r="J3">
        <v>4</v>
      </c>
      <c r="K3">
        <v>4.5</v>
      </c>
      <c r="L3">
        <v>4</v>
      </c>
      <c r="M3">
        <v>4</v>
      </c>
      <c r="N3">
        <v>3.5</v>
      </c>
      <c r="O3">
        <v>2.5</v>
      </c>
      <c r="P3">
        <v>4</v>
      </c>
      <c r="Q3" t="s">
        <v>54</v>
      </c>
      <c r="R3">
        <v>63</v>
      </c>
      <c r="S3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</row>
    <row r="4" spans="2:19" hidden="1" x14ac:dyDescent="0.35">
      <c r="B4">
        <v>1</v>
      </c>
      <c r="C4" t="s">
        <v>1367</v>
      </c>
      <c r="D4">
        <v>1969</v>
      </c>
      <c r="E4" t="s">
        <v>1532</v>
      </c>
      <c r="F4" t="s">
        <v>1424</v>
      </c>
      <c r="G4" t="s">
        <v>1544</v>
      </c>
      <c r="H4" t="s">
        <v>1437</v>
      </c>
      <c r="I4">
        <v>3.29</v>
      </c>
      <c r="J4">
        <v>2.5</v>
      </c>
      <c r="K4">
        <v>2.5</v>
      </c>
      <c r="L4">
        <v>3.5</v>
      </c>
      <c r="M4">
        <v>3.5</v>
      </c>
      <c r="N4">
        <v>3</v>
      </c>
      <c r="O4">
        <v>3</v>
      </c>
      <c r="P4">
        <v>5</v>
      </c>
      <c r="Q4" t="s">
        <v>1332</v>
      </c>
      <c r="R4">
        <v>86</v>
      </c>
      <c r="S4" t="str">
        <f xml:space="preserve"> HYPERLINK("ReviewHtml/review_A_Boy_Named_Charlie_Brown.html", "https://2danicritic.github.io/ReviewHtml/review_A_Boy_Named_Charlie_Brown.html")</f>
        <v>https://2danicritic.github.io/ReviewHtml/review_A_Boy_Named_Charlie_Brown.html</v>
      </c>
    </row>
    <row r="5" spans="2:19" hidden="1" x14ac:dyDescent="0.35">
      <c r="B5">
        <v>2</v>
      </c>
      <c r="C5" t="s">
        <v>657</v>
      </c>
      <c r="D5">
        <v>2010</v>
      </c>
      <c r="E5" t="s">
        <v>1533</v>
      </c>
      <c r="F5" t="s">
        <v>658</v>
      </c>
      <c r="G5" t="s">
        <v>1544</v>
      </c>
      <c r="H5" t="s">
        <v>55</v>
      </c>
      <c r="I5">
        <v>3.29</v>
      </c>
      <c r="J5">
        <v>3</v>
      </c>
      <c r="K5">
        <v>4</v>
      </c>
      <c r="L5">
        <v>3.5</v>
      </c>
      <c r="M5">
        <v>3.5</v>
      </c>
      <c r="N5">
        <v>3</v>
      </c>
      <c r="O5">
        <v>3</v>
      </c>
      <c r="P5">
        <v>3</v>
      </c>
      <c r="Q5" t="s">
        <v>56</v>
      </c>
      <c r="R5">
        <v>65</v>
      </c>
      <c r="S5" t="str">
        <f xml:space="preserve"> HYPERLINK("ReviewHtml/review_A_Cat_in_Paris.html", "https://2danicritic.github.io/ReviewHtml/review_A_Cat_in_Paris.html")</f>
        <v>https://2danicritic.github.io/ReviewHtml/review_A_Cat_in_Paris.html</v>
      </c>
    </row>
    <row r="6" spans="2:19" hidden="1" x14ac:dyDescent="0.35">
      <c r="B6">
        <v>3</v>
      </c>
      <c r="C6" t="s">
        <v>57</v>
      </c>
      <c r="D6">
        <v>2012</v>
      </c>
      <c r="E6" t="s">
        <v>58</v>
      </c>
      <c r="F6" t="s">
        <v>659</v>
      </c>
      <c r="G6" t="s">
        <v>1544</v>
      </c>
      <c r="H6" t="s">
        <v>59</v>
      </c>
      <c r="I6">
        <v>3.21</v>
      </c>
      <c r="J6">
        <v>3</v>
      </c>
      <c r="K6">
        <v>3.5</v>
      </c>
      <c r="L6">
        <v>2.5</v>
      </c>
      <c r="M6">
        <v>3</v>
      </c>
      <c r="N6">
        <v>3.5</v>
      </c>
      <c r="O6">
        <v>3</v>
      </c>
      <c r="P6">
        <v>4</v>
      </c>
      <c r="Q6" t="s">
        <v>60</v>
      </c>
      <c r="R6">
        <v>85</v>
      </c>
      <c r="S6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</row>
    <row r="7" spans="2:19" hidden="1" x14ac:dyDescent="0.35">
      <c r="B7">
        <v>4</v>
      </c>
      <c r="C7" t="s">
        <v>660</v>
      </c>
      <c r="D7">
        <v>2016</v>
      </c>
      <c r="E7" t="s">
        <v>1531</v>
      </c>
      <c r="F7" t="s">
        <v>661</v>
      </c>
      <c r="G7" t="s">
        <v>1544</v>
      </c>
      <c r="H7" t="s">
        <v>662</v>
      </c>
      <c r="I7">
        <v>4.5</v>
      </c>
      <c r="J7">
        <v>4</v>
      </c>
      <c r="K7">
        <v>4</v>
      </c>
      <c r="L7">
        <v>5</v>
      </c>
      <c r="M7">
        <v>5</v>
      </c>
      <c r="N7">
        <v>4.5</v>
      </c>
      <c r="O7">
        <v>4</v>
      </c>
      <c r="P7">
        <v>5</v>
      </c>
      <c r="Q7" t="s">
        <v>61</v>
      </c>
      <c r="R7">
        <v>130</v>
      </c>
      <c r="S7" t="str">
        <f xml:space="preserve"> HYPERLINK("ReviewHtml/review_A_Silent_Voice.html", "https://2danicritic.github.io/ReviewHtml/review_A_Silent_Voice.html")</f>
        <v>https://2danicritic.github.io/ReviewHtml/review_A_Silent_Voice.html</v>
      </c>
    </row>
    <row r="8" spans="2:19" x14ac:dyDescent="0.35">
      <c r="B8">
        <v>5</v>
      </c>
      <c r="C8" t="s">
        <v>1368</v>
      </c>
      <c r="D8">
        <v>2006</v>
      </c>
      <c r="E8" t="s">
        <v>1531</v>
      </c>
      <c r="F8" t="s">
        <v>697</v>
      </c>
      <c r="G8" t="s">
        <v>1545</v>
      </c>
      <c r="H8" t="s">
        <v>716</v>
      </c>
      <c r="I8">
        <v>2.57</v>
      </c>
      <c r="J8">
        <v>2</v>
      </c>
      <c r="K8">
        <v>2</v>
      </c>
      <c r="L8">
        <v>3</v>
      </c>
      <c r="M8">
        <v>2.5</v>
      </c>
      <c r="N8">
        <v>3.5</v>
      </c>
      <c r="O8">
        <v>2.5</v>
      </c>
      <c r="P8">
        <v>2.5</v>
      </c>
      <c r="Q8" t="s">
        <v>1333</v>
      </c>
      <c r="R8">
        <v>154</v>
      </c>
      <c r="S8" t="str">
        <f xml:space="preserve"> HYPERLINK("ReviewHtml/review_A_Spirit_of_the_Sun.html", "https://2danicritic.github.io/ReviewHtml/review_A_Spirit_of_the_Sun.html")</f>
        <v>https://2danicritic.github.io/ReviewHtml/review_A_Spirit_of_the_Sun.html</v>
      </c>
    </row>
    <row r="9" spans="2:19" hidden="1" x14ac:dyDescent="0.35">
      <c r="B9">
        <v>6</v>
      </c>
      <c r="C9" t="s">
        <v>663</v>
      </c>
      <c r="D9">
        <v>2002</v>
      </c>
      <c r="E9" t="s">
        <v>1531</v>
      </c>
      <c r="F9" t="s">
        <v>664</v>
      </c>
      <c r="G9" t="s">
        <v>1544</v>
      </c>
      <c r="H9" t="s">
        <v>665</v>
      </c>
      <c r="I9">
        <v>3.64</v>
      </c>
      <c r="J9">
        <v>3.5</v>
      </c>
      <c r="K9">
        <v>3.5</v>
      </c>
      <c r="L9">
        <v>3.5</v>
      </c>
      <c r="M9">
        <v>3</v>
      </c>
      <c r="N9">
        <v>4</v>
      </c>
      <c r="O9">
        <v>4</v>
      </c>
      <c r="P9">
        <v>4</v>
      </c>
      <c r="Q9" t="s">
        <v>62</v>
      </c>
      <c r="R9">
        <v>136</v>
      </c>
      <c r="S9" t="str">
        <f xml:space="preserve"> HYPERLINK("ReviewHtml/review_A_Tree_of_Palme.html", "https://2danicritic.github.io/ReviewHtml/review_A_Tree_of_Palme.html")</f>
        <v>https://2danicritic.github.io/ReviewHtml/review_A_Tree_of_Palme.html</v>
      </c>
    </row>
    <row r="10" spans="2:19" x14ac:dyDescent="0.35">
      <c r="B10">
        <v>7</v>
      </c>
      <c r="C10" t="s">
        <v>666</v>
      </c>
      <c r="D10">
        <v>2007</v>
      </c>
      <c r="E10" t="s">
        <v>1531</v>
      </c>
      <c r="F10" t="s">
        <v>667</v>
      </c>
      <c r="G10" t="s">
        <v>1545</v>
      </c>
      <c r="H10" t="s">
        <v>63</v>
      </c>
      <c r="I10">
        <v>3.93</v>
      </c>
      <c r="J10">
        <v>3.5</v>
      </c>
      <c r="K10">
        <v>4.5</v>
      </c>
      <c r="L10">
        <v>4.5</v>
      </c>
      <c r="M10">
        <v>4.5</v>
      </c>
      <c r="N10">
        <v>3</v>
      </c>
      <c r="O10">
        <v>3.5</v>
      </c>
      <c r="P10">
        <v>4</v>
      </c>
      <c r="Q10" t="s">
        <v>64</v>
      </c>
      <c r="R10">
        <v>125</v>
      </c>
      <c r="S10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11" spans="2:19" hidden="1" x14ac:dyDescent="0.35">
      <c r="B11">
        <v>8</v>
      </c>
      <c r="C11" t="s">
        <v>668</v>
      </c>
      <c r="D11">
        <v>2009</v>
      </c>
      <c r="E11" t="s">
        <v>1531</v>
      </c>
      <c r="F11" t="s">
        <v>667</v>
      </c>
      <c r="G11" t="s">
        <v>1544</v>
      </c>
      <c r="H11" t="s">
        <v>63</v>
      </c>
      <c r="I11">
        <v>3.93</v>
      </c>
      <c r="J11">
        <v>4</v>
      </c>
      <c r="K11">
        <v>4.5</v>
      </c>
      <c r="L11">
        <v>4.5</v>
      </c>
      <c r="M11">
        <v>4</v>
      </c>
      <c r="N11">
        <v>3</v>
      </c>
      <c r="O11">
        <v>3.5</v>
      </c>
      <c r="P11">
        <v>4</v>
      </c>
      <c r="Q11" t="s">
        <v>65</v>
      </c>
      <c r="R11">
        <v>100</v>
      </c>
      <c r="S11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</row>
    <row r="12" spans="2:19" hidden="1" x14ac:dyDescent="0.35">
      <c r="B12">
        <v>9</v>
      </c>
      <c r="C12" t="s">
        <v>669</v>
      </c>
      <c r="D12">
        <v>1988</v>
      </c>
      <c r="E12" t="s">
        <v>1531</v>
      </c>
      <c r="F12" t="s">
        <v>670</v>
      </c>
      <c r="G12" t="s">
        <v>1544</v>
      </c>
      <c r="H12" t="s">
        <v>671</v>
      </c>
      <c r="I12">
        <v>3.14</v>
      </c>
      <c r="J12">
        <v>4</v>
      </c>
      <c r="K12">
        <v>3.5</v>
      </c>
      <c r="L12">
        <v>3.5</v>
      </c>
      <c r="M12">
        <v>2.5</v>
      </c>
      <c r="N12">
        <v>2</v>
      </c>
      <c r="O12">
        <v>2.5</v>
      </c>
      <c r="P12">
        <v>4</v>
      </c>
      <c r="Q12" t="s">
        <v>66</v>
      </c>
      <c r="R12">
        <v>124</v>
      </c>
      <c r="S12" t="str">
        <f xml:space="preserve"> HYPERLINK("ReviewHtml/review_Akira.html", "https://2danicritic.github.io/ReviewHtml/review_Akira.html")</f>
        <v>https://2danicritic.github.io/ReviewHtml/review_Akira.html</v>
      </c>
    </row>
    <row r="13" spans="2:19" x14ac:dyDescent="0.35">
      <c r="B13">
        <v>10</v>
      </c>
      <c r="C13" t="s">
        <v>672</v>
      </c>
      <c r="D13">
        <v>2001</v>
      </c>
      <c r="E13" t="s">
        <v>1531</v>
      </c>
      <c r="F13" t="s">
        <v>673</v>
      </c>
      <c r="G13" t="s">
        <v>1546</v>
      </c>
      <c r="H13" t="s">
        <v>336</v>
      </c>
      <c r="I13">
        <v>3.79</v>
      </c>
      <c r="J13">
        <v>4</v>
      </c>
      <c r="K13">
        <v>4</v>
      </c>
      <c r="L13">
        <v>2.5</v>
      </c>
      <c r="M13">
        <v>2.5</v>
      </c>
      <c r="N13">
        <v>4.5</v>
      </c>
      <c r="O13">
        <v>4</v>
      </c>
      <c r="P13">
        <v>5</v>
      </c>
      <c r="Q13" t="s">
        <v>337</v>
      </c>
      <c r="R13">
        <v>120</v>
      </c>
      <c r="S13" t="str">
        <f xml:space="preserve"> HYPERLINK("ReviewHtml/review_Alien_Nine.html", "https://2danicritic.github.io/ReviewHtml/review_Alien_Nine.html")</f>
        <v>https://2danicritic.github.io/ReviewHtml/review_Alien_Nine.html</v>
      </c>
    </row>
    <row r="14" spans="2:19" x14ac:dyDescent="0.35">
      <c r="B14">
        <v>11</v>
      </c>
      <c r="C14" t="s">
        <v>674</v>
      </c>
      <c r="D14">
        <v>2014</v>
      </c>
      <c r="E14" t="s">
        <v>1531</v>
      </c>
      <c r="F14" t="s">
        <v>661</v>
      </c>
      <c r="G14" t="s">
        <v>1545</v>
      </c>
      <c r="H14" t="s">
        <v>675</v>
      </c>
      <c r="I14">
        <v>3.14</v>
      </c>
      <c r="J14">
        <v>3</v>
      </c>
      <c r="K14">
        <v>3.5</v>
      </c>
      <c r="L14">
        <v>3.5</v>
      </c>
      <c r="M14">
        <v>3</v>
      </c>
      <c r="N14">
        <v>2.5</v>
      </c>
      <c r="O14">
        <v>3.5</v>
      </c>
      <c r="P14">
        <v>3</v>
      </c>
      <c r="Q14" t="s">
        <v>67</v>
      </c>
      <c r="R14">
        <v>350</v>
      </c>
      <c r="S14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15" spans="2:19" hidden="1" x14ac:dyDescent="0.35">
      <c r="B15">
        <v>12</v>
      </c>
      <c r="C15" t="s">
        <v>1257</v>
      </c>
      <c r="D15">
        <v>1986</v>
      </c>
      <c r="E15" t="s">
        <v>1532</v>
      </c>
      <c r="F15" t="s">
        <v>1287</v>
      </c>
      <c r="G15" t="s">
        <v>1544</v>
      </c>
      <c r="H15" t="s">
        <v>1042</v>
      </c>
      <c r="I15">
        <v>3.21</v>
      </c>
      <c r="J15">
        <v>3.5</v>
      </c>
      <c r="K15">
        <v>3.5</v>
      </c>
      <c r="L15">
        <v>3</v>
      </c>
      <c r="M15">
        <v>3</v>
      </c>
      <c r="N15">
        <v>3.5</v>
      </c>
      <c r="O15">
        <v>3</v>
      </c>
      <c r="P15">
        <v>3</v>
      </c>
      <c r="Q15" t="s">
        <v>298</v>
      </c>
      <c r="R15">
        <v>80</v>
      </c>
      <c r="S15" t="str">
        <f xml:space="preserve"> HYPERLINK("ReviewHtml/review_An_American_Tail.html", "https://2danicritic.github.io/ReviewHtml/review_An_American_Tail.html")</f>
        <v>https://2danicritic.github.io/ReviewHtml/review_An_American_Tail.html</v>
      </c>
    </row>
    <row r="16" spans="2:19" hidden="1" x14ac:dyDescent="0.35">
      <c r="B16">
        <v>13</v>
      </c>
      <c r="C16" t="s">
        <v>1258</v>
      </c>
      <c r="D16">
        <v>1991</v>
      </c>
      <c r="E16" t="s">
        <v>1532</v>
      </c>
      <c r="F16" t="s">
        <v>1288</v>
      </c>
      <c r="G16" t="s">
        <v>1544</v>
      </c>
      <c r="H16" t="s">
        <v>1188</v>
      </c>
      <c r="I16">
        <v>3.29</v>
      </c>
      <c r="J16">
        <v>4</v>
      </c>
      <c r="K16">
        <v>4</v>
      </c>
      <c r="L16">
        <v>3.5</v>
      </c>
      <c r="M16">
        <v>4</v>
      </c>
      <c r="N16">
        <v>2</v>
      </c>
      <c r="O16">
        <v>3.5</v>
      </c>
      <c r="P16">
        <v>2</v>
      </c>
      <c r="Q16" t="s">
        <v>261</v>
      </c>
      <c r="R16">
        <v>74</v>
      </c>
      <c r="S16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</row>
    <row r="17" spans="2:19" x14ac:dyDescent="0.35">
      <c r="B17">
        <v>14</v>
      </c>
      <c r="C17" t="s">
        <v>676</v>
      </c>
      <c r="D17">
        <v>2010</v>
      </c>
      <c r="E17" t="s">
        <v>1531</v>
      </c>
      <c r="F17" t="s">
        <v>677</v>
      </c>
      <c r="G17" t="s">
        <v>1545</v>
      </c>
      <c r="H17" t="s">
        <v>678</v>
      </c>
      <c r="I17">
        <v>3.43</v>
      </c>
      <c r="J17">
        <v>3.5</v>
      </c>
      <c r="K17">
        <v>3.5</v>
      </c>
      <c r="L17">
        <v>3.5</v>
      </c>
      <c r="M17">
        <v>3</v>
      </c>
      <c r="N17">
        <v>3</v>
      </c>
      <c r="O17">
        <v>3.5</v>
      </c>
      <c r="P17">
        <v>4</v>
      </c>
      <c r="Q17" t="s">
        <v>68</v>
      </c>
      <c r="R17">
        <v>325</v>
      </c>
      <c r="S17" t="str">
        <f xml:space="preserve"> HYPERLINK("ReviewHtml/review_Angel_Beats.html", "https://2danicritic.github.io/ReviewHtml/review_Angel_Beats.html")</f>
        <v>https://2danicritic.github.io/ReviewHtml/review_Angel_Beats.html</v>
      </c>
    </row>
    <row r="18" spans="2:19" hidden="1" x14ac:dyDescent="0.35">
      <c r="B18">
        <v>15</v>
      </c>
      <c r="C18" t="s">
        <v>679</v>
      </c>
      <c r="D18">
        <v>2015</v>
      </c>
      <c r="E18" t="s">
        <v>1533</v>
      </c>
      <c r="F18" t="s">
        <v>680</v>
      </c>
      <c r="G18" t="s">
        <v>1544</v>
      </c>
      <c r="H18" t="s">
        <v>69</v>
      </c>
      <c r="I18">
        <v>3.5</v>
      </c>
      <c r="J18">
        <v>3.5</v>
      </c>
      <c r="K18">
        <v>4</v>
      </c>
      <c r="L18">
        <v>3</v>
      </c>
      <c r="M18">
        <v>3</v>
      </c>
      <c r="N18">
        <v>3.5</v>
      </c>
      <c r="O18">
        <v>3.5</v>
      </c>
      <c r="P18">
        <v>4</v>
      </c>
      <c r="Q18" t="s">
        <v>70</v>
      </c>
      <c r="R18">
        <v>106</v>
      </c>
      <c r="S18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</row>
    <row r="19" spans="2:19" x14ac:dyDescent="0.35">
      <c r="B19">
        <v>16</v>
      </c>
      <c r="C19" t="s">
        <v>1369</v>
      </c>
      <c r="D19">
        <v>2013</v>
      </c>
      <c r="E19" t="s">
        <v>1531</v>
      </c>
      <c r="F19" t="s">
        <v>1088</v>
      </c>
      <c r="G19" t="s">
        <v>1545</v>
      </c>
      <c r="H19" t="s">
        <v>786</v>
      </c>
      <c r="I19">
        <v>3.86</v>
      </c>
      <c r="J19">
        <v>4</v>
      </c>
      <c r="K19">
        <v>3.5</v>
      </c>
      <c r="L19">
        <v>4</v>
      </c>
      <c r="M19">
        <v>3.5</v>
      </c>
      <c r="N19">
        <v>4</v>
      </c>
      <c r="O19">
        <v>4</v>
      </c>
      <c r="P19">
        <v>4</v>
      </c>
      <c r="Q19" t="s">
        <v>1334</v>
      </c>
      <c r="R19">
        <v>625</v>
      </c>
      <c r="S19" t="str">
        <f xml:space="preserve"> HYPERLINK("ReviewHtml/review_Attack_on_Titan_-_Season_1.html", "https://2danicritic.github.io/ReviewHtml/review_Attack_on_Titan_-_Season_1.html")</f>
        <v>https://2danicritic.github.io/ReviewHtml/review_Attack_on_Titan_-_Season_1.html</v>
      </c>
    </row>
    <row r="20" spans="2:19" hidden="1" x14ac:dyDescent="0.35">
      <c r="B20">
        <v>17</v>
      </c>
      <c r="C20" t="s">
        <v>681</v>
      </c>
      <c r="D20">
        <v>2013</v>
      </c>
      <c r="E20" t="s">
        <v>1531</v>
      </c>
      <c r="F20" t="s">
        <v>682</v>
      </c>
      <c r="G20" t="s">
        <v>1544</v>
      </c>
      <c r="H20" t="s">
        <v>678</v>
      </c>
      <c r="I20">
        <v>3.14</v>
      </c>
      <c r="J20">
        <v>3</v>
      </c>
      <c r="K20">
        <v>3</v>
      </c>
      <c r="L20">
        <v>4</v>
      </c>
      <c r="M20">
        <v>2.5</v>
      </c>
      <c r="N20">
        <v>3.5</v>
      </c>
      <c r="O20">
        <v>3</v>
      </c>
      <c r="P20">
        <v>3</v>
      </c>
      <c r="Q20" t="s">
        <v>71</v>
      </c>
      <c r="R20">
        <v>83</v>
      </c>
      <c r="S20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</row>
    <row r="21" spans="2:19" x14ac:dyDescent="0.35">
      <c r="B21">
        <v>18</v>
      </c>
      <c r="C21" t="s">
        <v>683</v>
      </c>
      <c r="D21">
        <v>2006</v>
      </c>
      <c r="E21" t="s">
        <v>1531</v>
      </c>
      <c r="F21" t="s">
        <v>684</v>
      </c>
      <c r="G21" t="s">
        <v>1545</v>
      </c>
      <c r="H21" t="s">
        <v>685</v>
      </c>
      <c r="I21">
        <v>2.86</v>
      </c>
      <c r="J21">
        <v>3.5</v>
      </c>
      <c r="K21">
        <v>3</v>
      </c>
      <c r="L21">
        <v>3.5</v>
      </c>
      <c r="M21">
        <v>2</v>
      </c>
      <c r="N21">
        <v>2.5</v>
      </c>
      <c r="O21">
        <v>2.5</v>
      </c>
      <c r="P21">
        <v>3</v>
      </c>
      <c r="Q21" t="s">
        <v>72</v>
      </c>
      <c r="R21">
        <v>95</v>
      </c>
      <c r="S21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22" spans="2:19" x14ac:dyDescent="0.35">
      <c r="B22">
        <v>19</v>
      </c>
      <c r="C22" t="s">
        <v>686</v>
      </c>
      <c r="D22">
        <v>2002</v>
      </c>
      <c r="E22" t="s">
        <v>1531</v>
      </c>
      <c r="F22" t="s">
        <v>673</v>
      </c>
      <c r="G22" t="s">
        <v>1545</v>
      </c>
      <c r="H22" t="s">
        <v>687</v>
      </c>
      <c r="I22">
        <v>2.93</v>
      </c>
      <c r="J22">
        <v>2</v>
      </c>
      <c r="K22">
        <v>2</v>
      </c>
      <c r="L22">
        <v>3.5</v>
      </c>
      <c r="M22">
        <v>3</v>
      </c>
      <c r="N22">
        <v>2</v>
      </c>
      <c r="O22">
        <v>4</v>
      </c>
      <c r="P22">
        <v>4</v>
      </c>
      <c r="Q22" t="s">
        <v>73</v>
      </c>
      <c r="R22">
        <v>650</v>
      </c>
      <c r="S22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23" spans="2:19" x14ac:dyDescent="0.35">
      <c r="B23">
        <v>20</v>
      </c>
      <c r="C23" t="s">
        <v>688</v>
      </c>
      <c r="D23">
        <v>2007</v>
      </c>
      <c r="E23" t="s">
        <v>1531</v>
      </c>
      <c r="F23" t="s">
        <v>689</v>
      </c>
      <c r="G23" t="s">
        <v>1545</v>
      </c>
      <c r="H23" t="s">
        <v>690</v>
      </c>
      <c r="I23">
        <v>4.07</v>
      </c>
      <c r="J23">
        <v>3.5</v>
      </c>
      <c r="K23">
        <v>3.5</v>
      </c>
      <c r="L23">
        <v>4.5</v>
      </c>
      <c r="M23">
        <v>4</v>
      </c>
      <c r="N23">
        <v>3.5</v>
      </c>
      <c r="O23">
        <v>4.5</v>
      </c>
      <c r="P23">
        <v>5</v>
      </c>
      <c r="Q23" t="s">
        <v>74</v>
      </c>
      <c r="R23">
        <v>400</v>
      </c>
      <c r="S23" t="str">
        <f xml:space="preserve"> HYPERLINK("ReviewHtml/review_Baccano!.html", "https://2danicritic.github.io/ReviewHtml/review_Baccano!.html")</f>
        <v>https://2danicritic.github.io/ReviewHtml/review_Baccano!.html</v>
      </c>
    </row>
    <row r="24" spans="2:19" x14ac:dyDescent="0.35">
      <c r="B24">
        <v>21</v>
      </c>
      <c r="C24" t="s">
        <v>691</v>
      </c>
      <c r="D24">
        <v>2009</v>
      </c>
      <c r="E24" t="s">
        <v>1531</v>
      </c>
      <c r="F24" t="s">
        <v>692</v>
      </c>
      <c r="G24" t="s">
        <v>1545</v>
      </c>
      <c r="H24" t="s">
        <v>75</v>
      </c>
      <c r="I24">
        <v>4.29</v>
      </c>
      <c r="J24">
        <v>4</v>
      </c>
      <c r="K24">
        <v>4.5</v>
      </c>
      <c r="L24">
        <v>4.5</v>
      </c>
      <c r="M24">
        <v>4</v>
      </c>
      <c r="N24">
        <v>4</v>
      </c>
      <c r="O24">
        <v>4</v>
      </c>
      <c r="P24">
        <v>5</v>
      </c>
      <c r="Q24" t="s">
        <v>76</v>
      </c>
      <c r="R24">
        <v>375</v>
      </c>
      <c r="S24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25" spans="2:19" hidden="1" x14ac:dyDescent="0.35">
      <c r="B25">
        <v>22</v>
      </c>
      <c r="C25" t="s">
        <v>1259</v>
      </c>
      <c r="D25">
        <v>1995</v>
      </c>
      <c r="E25" t="s">
        <v>1532</v>
      </c>
      <c r="F25" t="s">
        <v>1288</v>
      </c>
      <c r="G25" t="s">
        <v>1544</v>
      </c>
      <c r="H25" t="s">
        <v>1300</v>
      </c>
      <c r="I25">
        <v>3.57</v>
      </c>
      <c r="J25">
        <v>4</v>
      </c>
      <c r="K25">
        <v>3.5</v>
      </c>
      <c r="L25">
        <v>3</v>
      </c>
      <c r="M25">
        <v>4</v>
      </c>
      <c r="N25">
        <v>3.5</v>
      </c>
      <c r="O25">
        <v>3.5</v>
      </c>
      <c r="P25">
        <v>3.5</v>
      </c>
      <c r="Q25" t="s">
        <v>1189</v>
      </c>
      <c r="R25">
        <v>77</v>
      </c>
      <c r="S25" t="str">
        <f xml:space="preserve"> HYPERLINK("ReviewHtml/review_Balto.html", "https://2danicritic.github.io/ReviewHtml/review_Balto.html")</f>
        <v>https://2danicritic.github.io/ReviewHtml/review_Balto.html</v>
      </c>
    </row>
    <row r="26" spans="2:19" hidden="1" x14ac:dyDescent="0.35">
      <c r="B26">
        <v>23</v>
      </c>
      <c r="C26" t="s">
        <v>693</v>
      </c>
      <c r="D26">
        <v>1983</v>
      </c>
      <c r="E26" t="s">
        <v>1531</v>
      </c>
      <c r="F26" t="s">
        <v>694</v>
      </c>
      <c r="G26" t="s">
        <v>1544</v>
      </c>
      <c r="H26" t="s">
        <v>695</v>
      </c>
      <c r="I26">
        <v>2.5</v>
      </c>
      <c r="J26">
        <v>2.5</v>
      </c>
      <c r="K26">
        <v>2.5</v>
      </c>
      <c r="L26">
        <v>2.5</v>
      </c>
      <c r="M26">
        <v>1</v>
      </c>
      <c r="N26">
        <v>3</v>
      </c>
      <c r="O26">
        <v>2.5</v>
      </c>
      <c r="P26">
        <v>3.5</v>
      </c>
      <c r="Q26" t="s">
        <v>338</v>
      </c>
      <c r="R26">
        <v>85</v>
      </c>
      <c r="S26" t="str">
        <f xml:space="preserve"> HYPERLINK("ReviewHtml/review_Barefoot_Gen.html", "https://2danicritic.github.io/ReviewHtml/review_Barefoot_Gen.html")</f>
        <v>https://2danicritic.github.io/ReviewHtml/review_Barefoot_Gen.html</v>
      </c>
    </row>
    <row r="27" spans="2:19" hidden="1" x14ac:dyDescent="0.35">
      <c r="B27">
        <v>24</v>
      </c>
      <c r="C27" t="s">
        <v>696</v>
      </c>
      <c r="D27">
        <v>1986</v>
      </c>
      <c r="E27" t="s">
        <v>1531</v>
      </c>
      <c r="F27" t="s">
        <v>697</v>
      </c>
      <c r="G27" t="s">
        <v>1544</v>
      </c>
      <c r="H27" t="s">
        <v>698</v>
      </c>
      <c r="I27">
        <v>2.29</v>
      </c>
      <c r="J27">
        <v>2</v>
      </c>
      <c r="K27">
        <v>2.5</v>
      </c>
      <c r="L27">
        <v>2</v>
      </c>
      <c r="M27">
        <v>1</v>
      </c>
      <c r="N27">
        <v>3</v>
      </c>
      <c r="O27">
        <v>2.5</v>
      </c>
      <c r="P27">
        <v>3</v>
      </c>
      <c r="Q27" t="s">
        <v>339</v>
      </c>
      <c r="R27">
        <v>85</v>
      </c>
      <c r="S27" t="str">
        <f xml:space="preserve"> HYPERLINK("ReviewHtml/review_Barefoot_Gen_2.html", "https://2danicritic.github.io/ReviewHtml/review_Barefoot_Gen_2.html")</f>
        <v>https://2danicritic.github.io/ReviewHtml/review_Barefoot_Gen_2.html</v>
      </c>
    </row>
    <row r="28" spans="2:19" hidden="1" x14ac:dyDescent="0.35">
      <c r="B28">
        <v>25</v>
      </c>
      <c r="C28" t="s">
        <v>699</v>
      </c>
      <c r="D28">
        <v>2018</v>
      </c>
      <c r="E28" t="s">
        <v>1531</v>
      </c>
      <c r="F28" t="s">
        <v>700</v>
      </c>
      <c r="G28" t="s">
        <v>1544</v>
      </c>
      <c r="H28" t="s">
        <v>701</v>
      </c>
      <c r="I28">
        <v>3.57</v>
      </c>
      <c r="J28">
        <v>4</v>
      </c>
      <c r="K28">
        <v>4</v>
      </c>
      <c r="L28">
        <v>4</v>
      </c>
      <c r="M28">
        <v>3.5</v>
      </c>
      <c r="N28">
        <v>2</v>
      </c>
      <c r="O28">
        <v>4</v>
      </c>
      <c r="P28">
        <v>3.5</v>
      </c>
      <c r="Q28" t="s">
        <v>340</v>
      </c>
      <c r="R28">
        <v>85</v>
      </c>
      <c r="S28" t="str">
        <f xml:space="preserve"> HYPERLINK("ReviewHtml/review_Batman_Ninja.html", "https://2danicritic.github.io/ReviewHtml/review_Batman_Ninja.html")</f>
        <v>https://2danicritic.github.io/ReviewHtml/review_Batman_Ninja.html</v>
      </c>
    </row>
    <row r="29" spans="2:19" hidden="1" x14ac:dyDescent="0.35">
      <c r="B29">
        <v>26</v>
      </c>
      <c r="C29" t="s">
        <v>1370</v>
      </c>
      <c r="D29">
        <v>2013</v>
      </c>
      <c r="E29" t="s">
        <v>1531</v>
      </c>
      <c r="F29" t="s">
        <v>667</v>
      </c>
      <c r="G29" t="s">
        <v>1544</v>
      </c>
      <c r="H29" t="s">
        <v>1438</v>
      </c>
      <c r="I29">
        <v>2.93</v>
      </c>
      <c r="J29">
        <v>3.5</v>
      </c>
      <c r="K29">
        <v>3.5</v>
      </c>
      <c r="L29">
        <v>3.5</v>
      </c>
      <c r="M29">
        <v>3.5</v>
      </c>
      <c r="N29">
        <v>2</v>
      </c>
      <c r="O29">
        <v>2.5</v>
      </c>
      <c r="P29">
        <v>2</v>
      </c>
      <c r="Q29" t="s">
        <v>1335</v>
      </c>
      <c r="R29">
        <v>91</v>
      </c>
      <c r="S29" t="str">
        <f xml:space="preserve"> HYPERLINK("ReviewHtml/review_Bayonetta_-_Bloody_Fate.html", "https://2danicritic.github.io/ReviewHtml/review_Bayonetta_-_Bloody_Fate.html")</f>
        <v>https://2danicritic.github.io/ReviewHtml/review_Bayonetta_-_Bloody_Fate.html</v>
      </c>
    </row>
    <row r="30" spans="2:19" hidden="1" x14ac:dyDescent="0.35">
      <c r="B30">
        <v>27</v>
      </c>
      <c r="C30" t="s">
        <v>702</v>
      </c>
      <c r="D30">
        <v>1973</v>
      </c>
      <c r="E30" t="s">
        <v>1531</v>
      </c>
      <c r="F30" t="s">
        <v>703</v>
      </c>
      <c r="G30" t="s">
        <v>1544</v>
      </c>
      <c r="H30" t="s">
        <v>704</v>
      </c>
      <c r="I30">
        <v>2.86</v>
      </c>
      <c r="J30">
        <v>1.5</v>
      </c>
      <c r="K30">
        <v>3</v>
      </c>
      <c r="L30">
        <v>3.5</v>
      </c>
      <c r="M30">
        <v>4</v>
      </c>
      <c r="N30">
        <v>3.5</v>
      </c>
      <c r="O30">
        <v>2.5</v>
      </c>
      <c r="P30">
        <v>2</v>
      </c>
      <c r="Q30" t="s">
        <v>77</v>
      </c>
      <c r="R30">
        <v>86</v>
      </c>
      <c r="S30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  <row r="31" spans="2:19" hidden="1" x14ac:dyDescent="0.35">
      <c r="B31">
        <v>28</v>
      </c>
      <c r="C31" t="s">
        <v>78</v>
      </c>
      <c r="D31">
        <v>2012</v>
      </c>
      <c r="E31" t="s">
        <v>1531</v>
      </c>
      <c r="F31" t="s">
        <v>705</v>
      </c>
      <c r="G31" t="s">
        <v>1544</v>
      </c>
      <c r="H31" t="s">
        <v>706</v>
      </c>
      <c r="I31">
        <v>4.3600000000000003</v>
      </c>
      <c r="J31">
        <v>4</v>
      </c>
      <c r="K31">
        <v>4.5</v>
      </c>
      <c r="L31">
        <v>4.5</v>
      </c>
      <c r="M31">
        <v>3.5</v>
      </c>
      <c r="N31">
        <v>5</v>
      </c>
      <c r="O31">
        <v>4</v>
      </c>
      <c r="P31">
        <v>5</v>
      </c>
      <c r="Q31" t="s">
        <v>79</v>
      </c>
      <c r="R31">
        <v>288</v>
      </c>
      <c r="S31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</row>
    <row r="32" spans="2:19" x14ac:dyDescent="0.35">
      <c r="B32">
        <v>29</v>
      </c>
      <c r="C32" t="s">
        <v>707</v>
      </c>
      <c r="D32">
        <v>2013</v>
      </c>
      <c r="E32" t="s">
        <v>1531</v>
      </c>
      <c r="F32" t="s">
        <v>661</v>
      </c>
      <c r="G32" t="s">
        <v>1545</v>
      </c>
      <c r="H32" t="s">
        <v>708</v>
      </c>
      <c r="I32">
        <v>3.5</v>
      </c>
      <c r="J32">
        <v>4</v>
      </c>
      <c r="K32">
        <v>4</v>
      </c>
      <c r="L32">
        <v>3.5</v>
      </c>
      <c r="M32">
        <v>3</v>
      </c>
      <c r="N32">
        <v>4</v>
      </c>
      <c r="O32">
        <v>3</v>
      </c>
      <c r="P32">
        <v>3</v>
      </c>
      <c r="Q32" t="s">
        <v>80</v>
      </c>
      <c r="R32">
        <v>325</v>
      </c>
      <c r="S32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33" spans="2:19" hidden="1" x14ac:dyDescent="0.35">
      <c r="B33">
        <v>30</v>
      </c>
      <c r="C33" t="s">
        <v>709</v>
      </c>
      <c r="D33">
        <v>2015</v>
      </c>
      <c r="E33" t="s">
        <v>1531</v>
      </c>
      <c r="F33" t="s">
        <v>661</v>
      </c>
      <c r="G33" t="s">
        <v>1544</v>
      </c>
      <c r="H33" t="s">
        <v>708</v>
      </c>
      <c r="I33">
        <v>3.29</v>
      </c>
      <c r="J33">
        <v>4</v>
      </c>
      <c r="K33">
        <v>3.5</v>
      </c>
      <c r="L33">
        <v>3</v>
      </c>
      <c r="M33">
        <v>3</v>
      </c>
      <c r="N33">
        <v>3</v>
      </c>
      <c r="O33">
        <v>3.5</v>
      </c>
      <c r="P33">
        <v>3</v>
      </c>
      <c r="Q33" t="s">
        <v>80</v>
      </c>
      <c r="R33">
        <v>172</v>
      </c>
      <c r="S33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</row>
    <row r="34" spans="2:19" hidden="1" x14ac:dyDescent="0.35">
      <c r="B34">
        <v>31</v>
      </c>
      <c r="C34" t="s">
        <v>710</v>
      </c>
      <c r="D34">
        <v>2016</v>
      </c>
      <c r="E34" t="s">
        <v>1534</v>
      </c>
      <c r="F34" t="s">
        <v>711</v>
      </c>
      <c r="G34" t="s">
        <v>1544</v>
      </c>
      <c r="H34" t="s">
        <v>81</v>
      </c>
      <c r="I34">
        <v>3.57</v>
      </c>
      <c r="J34">
        <v>3</v>
      </c>
      <c r="K34">
        <v>4</v>
      </c>
      <c r="L34">
        <v>3</v>
      </c>
      <c r="M34">
        <v>3</v>
      </c>
      <c r="N34">
        <v>4</v>
      </c>
      <c r="O34">
        <v>3.5</v>
      </c>
      <c r="P34">
        <v>4.5</v>
      </c>
      <c r="Q34" t="s">
        <v>82</v>
      </c>
      <c r="R34">
        <v>105</v>
      </c>
      <c r="S34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</row>
    <row r="35" spans="2:19" hidden="1" x14ac:dyDescent="0.35">
      <c r="B35">
        <v>32</v>
      </c>
      <c r="C35" t="s">
        <v>712</v>
      </c>
      <c r="D35">
        <v>2015</v>
      </c>
      <c r="E35" t="s">
        <v>1535</v>
      </c>
      <c r="F35" t="s">
        <v>713</v>
      </c>
      <c r="G35" t="s">
        <v>1544</v>
      </c>
      <c r="H35" t="s">
        <v>83</v>
      </c>
      <c r="I35">
        <v>2.86</v>
      </c>
      <c r="J35">
        <v>3</v>
      </c>
      <c r="K35">
        <v>3.5</v>
      </c>
      <c r="L35">
        <v>3</v>
      </c>
      <c r="M35">
        <v>3</v>
      </c>
      <c r="N35">
        <v>3</v>
      </c>
      <c r="O35">
        <v>2.5</v>
      </c>
      <c r="P35">
        <v>2</v>
      </c>
      <c r="Q35" t="s">
        <v>84</v>
      </c>
      <c r="R35">
        <v>76</v>
      </c>
      <c r="S35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</row>
    <row r="36" spans="2:19" x14ac:dyDescent="0.35">
      <c r="B36">
        <v>33</v>
      </c>
      <c r="C36" t="s">
        <v>714</v>
      </c>
      <c r="D36">
        <v>2014</v>
      </c>
      <c r="E36" t="s">
        <v>1531</v>
      </c>
      <c r="F36" t="s">
        <v>715</v>
      </c>
      <c r="G36" t="s">
        <v>1545</v>
      </c>
      <c r="H36" t="s">
        <v>716</v>
      </c>
      <c r="I36">
        <v>2.71</v>
      </c>
      <c r="J36">
        <v>2.5</v>
      </c>
      <c r="K36">
        <v>3</v>
      </c>
      <c r="L36">
        <v>3</v>
      </c>
      <c r="M36">
        <v>4</v>
      </c>
      <c r="N36">
        <v>1.5</v>
      </c>
      <c r="O36">
        <v>3</v>
      </c>
      <c r="P36">
        <v>2</v>
      </c>
      <c r="Q36" t="s">
        <v>85</v>
      </c>
      <c r="R36">
        <v>325</v>
      </c>
      <c r="S36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37" spans="2:19" x14ac:dyDescent="0.35">
      <c r="B37">
        <v>34</v>
      </c>
      <c r="C37" t="s">
        <v>717</v>
      </c>
      <c r="D37">
        <v>2008</v>
      </c>
      <c r="E37" t="s">
        <v>1531</v>
      </c>
      <c r="F37" t="s">
        <v>718</v>
      </c>
      <c r="G37" t="s">
        <v>1545</v>
      </c>
      <c r="H37" t="s">
        <v>719</v>
      </c>
      <c r="I37">
        <v>3.5</v>
      </c>
      <c r="J37">
        <v>3</v>
      </c>
      <c r="K37">
        <v>3.5</v>
      </c>
      <c r="L37">
        <v>3.5</v>
      </c>
      <c r="M37">
        <v>3.5</v>
      </c>
      <c r="N37">
        <v>3.5</v>
      </c>
      <c r="O37">
        <v>3.5</v>
      </c>
      <c r="P37">
        <v>4</v>
      </c>
      <c r="Q37" t="s">
        <v>86</v>
      </c>
      <c r="R37">
        <v>600</v>
      </c>
      <c r="S37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38" spans="2:19" x14ac:dyDescent="0.35">
      <c r="B38">
        <v>35</v>
      </c>
      <c r="C38" t="s">
        <v>720</v>
      </c>
      <c r="D38">
        <v>2014</v>
      </c>
      <c r="E38" t="s">
        <v>1531</v>
      </c>
      <c r="F38" t="s">
        <v>718</v>
      </c>
      <c r="G38" t="s">
        <v>1545</v>
      </c>
      <c r="H38" t="s">
        <v>721</v>
      </c>
      <c r="I38">
        <v>3.5</v>
      </c>
      <c r="J38">
        <v>3.5</v>
      </c>
      <c r="K38">
        <v>3.5</v>
      </c>
      <c r="L38">
        <v>3.5</v>
      </c>
      <c r="M38">
        <v>3.5</v>
      </c>
      <c r="N38">
        <v>3</v>
      </c>
      <c r="O38">
        <v>3.5</v>
      </c>
      <c r="P38">
        <v>4</v>
      </c>
      <c r="Q38" t="s">
        <v>86</v>
      </c>
      <c r="R38">
        <v>250</v>
      </c>
      <c r="S38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39" spans="2:19" x14ac:dyDescent="0.35">
      <c r="B39">
        <v>36</v>
      </c>
      <c r="C39" t="s">
        <v>722</v>
      </c>
      <c r="D39">
        <v>2014</v>
      </c>
      <c r="E39" t="s">
        <v>1531</v>
      </c>
      <c r="F39" t="s">
        <v>718</v>
      </c>
      <c r="G39" t="s">
        <v>1546</v>
      </c>
      <c r="H39" t="s">
        <v>721</v>
      </c>
      <c r="I39">
        <v>3.71</v>
      </c>
      <c r="J39">
        <v>3.5</v>
      </c>
      <c r="K39">
        <v>3.5</v>
      </c>
      <c r="L39">
        <v>3.5</v>
      </c>
      <c r="M39">
        <v>3.5</v>
      </c>
      <c r="N39">
        <v>4</v>
      </c>
      <c r="O39">
        <v>4</v>
      </c>
      <c r="P39">
        <v>4</v>
      </c>
      <c r="Q39" t="s">
        <v>87</v>
      </c>
      <c r="R39">
        <v>120</v>
      </c>
      <c r="S39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40" spans="2:19" hidden="1" x14ac:dyDescent="0.35">
      <c r="B40">
        <v>37</v>
      </c>
      <c r="C40" t="s">
        <v>723</v>
      </c>
      <c r="D40">
        <v>2017</v>
      </c>
      <c r="E40" t="s">
        <v>1531</v>
      </c>
      <c r="F40" t="s">
        <v>718</v>
      </c>
      <c r="G40" t="s">
        <v>1544</v>
      </c>
      <c r="H40" t="s">
        <v>721</v>
      </c>
      <c r="I40">
        <v>3.5</v>
      </c>
      <c r="J40">
        <v>3.5</v>
      </c>
      <c r="K40">
        <v>3.5</v>
      </c>
      <c r="L40">
        <v>3.5</v>
      </c>
      <c r="M40">
        <v>3.5</v>
      </c>
      <c r="N40">
        <v>2.5</v>
      </c>
      <c r="O40">
        <v>4.5</v>
      </c>
      <c r="P40">
        <v>3.5</v>
      </c>
      <c r="Q40" t="s">
        <v>341</v>
      </c>
      <c r="R40">
        <v>100</v>
      </c>
      <c r="S40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</row>
    <row r="41" spans="2:19" x14ac:dyDescent="0.35">
      <c r="B41">
        <v>38</v>
      </c>
      <c r="C41" t="s">
        <v>724</v>
      </c>
      <c r="D41">
        <v>2010</v>
      </c>
      <c r="E41" t="s">
        <v>1531</v>
      </c>
      <c r="F41" t="s">
        <v>718</v>
      </c>
      <c r="G41" t="s">
        <v>1545</v>
      </c>
      <c r="H41" t="s">
        <v>725</v>
      </c>
      <c r="I41">
        <v>3.07</v>
      </c>
      <c r="J41">
        <v>2.5</v>
      </c>
      <c r="K41">
        <v>3</v>
      </c>
      <c r="L41">
        <v>3.5</v>
      </c>
      <c r="M41">
        <v>3.5</v>
      </c>
      <c r="N41">
        <v>2.5</v>
      </c>
      <c r="O41">
        <v>3.5</v>
      </c>
      <c r="P41">
        <v>3</v>
      </c>
      <c r="Q41" t="s">
        <v>88</v>
      </c>
      <c r="R41">
        <v>450</v>
      </c>
      <c r="S41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42" spans="2:19" x14ac:dyDescent="0.35">
      <c r="B42">
        <v>39</v>
      </c>
      <c r="C42" t="s">
        <v>726</v>
      </c>
      <c r="D42">
        <v>2006</v>
      </c>
      <c r="E42" t="s">
        <v>1531</v>
      </c>
      <c r="F42" t="s">
        <v>697</v>
      </c>
      <c r="G42" t="s">
        <v>1545</v>
      </c>
      <c r="H42" t="s">
        <v>727</v>
      </c>
      <c r="I42">
        <v>4.29</v>
      </c>
      <c r="J42">
        <v>3</v>
      </c>
      <c r="K42">
        <v>3.5</v>
      </c>
      <c r="L42">
        <v>4.5</v>
      </c>
      <c r="M42">
        <v>4.5</v>
      </c>
      <c r="N42">
        <v>5</v>
      </c>
      <c r="O42">
        <v>4.5</v>
      </c>
      <c r="P42">
        <v>5</v>
      </c>
      <c r="Q42" t="s">
        <v>89</v>
      </c>
      <c r="R42">
        <v>600</v>
      </c>
      <c r="S42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43" spans="2:19" x14ac:dyDescent="0.35">
      <c r="B43">
        <v>40</v>
      </c>
      <c r="C43" t="s">
        <v>728</v>
      </c>
      <c r="D43">
        <v>2010</v>
      </c>
      <c r="E43" t="s">
        <v>1531</v>
      </c>
      <c r="F43" t="s">
        <v>697</v>
      </c>
      <c r="G43" t="s">
        <v>1546</v>
      </c>
      <c r="H43" t="s">
        <v>727</v>
      </c>
      <c r="I43">
        <v>3.57</v>
      </c>
      <c r="J43">
        <v>3</v>
      </c>
      <c r="K43">
        <v>3</v>
      </c>
      <c r="L43">
        <v>4.5</v>
      </c>
      <c r="M43">
        <v>4.5</v>
      </c>
      <c r="N43">
        <v>2.5</v>
      </c>
      <c r="O43">
        <v>3.5</v>
      </c>
      <c r="P43">
        <v>4</v>
      </c>
      <c r="Q43" t="s">
        <v>89</v>
      </c>
      <c r="R43">
        <v>175</v>
      </c>
      <c r="S43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44" spans="2:19" hidden="1" x14ac:dyDescent="0.35">
      <c r="B44">
        <v>41</v>
      </c>
      <c r="C44" t="s">
        <v>729</v>
      </c>
      <c r="D44">
        <v>2004</v>
      </c>
      <c r="E44" t="s">
        <v>1536</v>
      </c>
      <c r="F44" t="s">
        <v>90</v>
      </c>
      <c r="G44" t="s">
        <v>1544</v>
      </c>
      <c r="H44" t="s">
        <v>91</v>
      </c>
      <c r="I44">
        <v>1.57</v>
      </c>
      <c r="J44">
        <v>2</v>
      </c>
      <c r="K44">
        <v>2</v>
      </c>
      <c r="L44">
        <v>1.5</v>
      </c>
      <c r="M44">
        <v>1.5</v>
      </c>
      <c r="N44">
        <v>1.5</v>
      </c>
      <c r="O44">
        <v>1.5</v>
      </c>
      <c r="P44">
        <v>1</v>
      </c>
      <c r="Q44" t="s">
        <v>92</v>
      </c>
      <c r="R44">
        <v>87</v>
      </c>
      <c r="S44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</row>
    <row r="45" spans="2:19" x14ac:dyDescent="0.35">
      <c r="B45">
        <v>42</v>
      </c>
      <c r="C45" t="s">
        <v>730</v>
      </c>
      <c r="D45">
        <v>2003</v>
      </c>
      <c r="E45" t="s">
        <v>1531</v>
      </c>
      <c r="F45" t="s">
        <v>731</v>
      </c>
      <c r="G45" t="s">
        <v>1547</v>
      </c>
      <c r="H45" t="s">
        <v>732</v>
      </c>
      <c r="I45">
        <v>2.5</v>
      </c>
      <c r="J45">
        <v>2</v>
      </c>
      <c r="K45">
        <v>2.5</v>
      </c>
      <c r="L45">
        <v>3.5</v>
      </c>
      <c r="M45">
        <v>2</v>
      </c>
      <c r="N45">
        <v>1.5</v>
      </c>
      <c r="O45">
        <v>2</v>
      </c>
      <c r="P45">
        <v>4</v>
      </c>
      <c r="Q45" t="s">
        <v>93</v>
      </c>
      <c r="R45">
        <v>42</v>
      </c>
      <c r="S45" t="str">
        <f xml:space="preserve"> HYPERLINK("ReviewHtml/review_Blame!.html", "https://2danicritic.github.io/ReviewHtml/review_Blame!.html")</f>
        <v>https://2danicritic.github.io/ReviewHtml/review_Blame!.html</v>
      </c>
    </row>
    <row r="46" spans="2:19" x14ac:dyDescent="0.35">
      <c r="B46">
        <v>43</v>
      </c>
      <c r="C46" t="s">
        <v>1371</v>
      </c>
      <c r="D46">
        <v>2013</v>
      </c>
      <c r="E46" t="s">
        <v>1531</v>
      </c>
      <c r="F46" t="s">
        <v>1425</v>
      </c>
      <c r="G46" t="s">
        <v>1545</v>
      </c>
      <c r="H46" t="s">
        <v>1439</v>
      </c>
      <c r="I46">
        <v>2.5</v>
      </c>
      <c r="J46">
        <v>2</v>
      </c>
      <c r="K46">
        <v>2</v>
      </c>
      <c r="L46">
        <v>3</v>
      </c>
      <c r="M46">
        <v>3.5</v>
      </c>
      <c r="N46">
        <v>2.5</v>
      </c>
      <c r="O46">
        <v>2.5</v>
      </c>
      <c r="P46">
        <v>2</v>
      </c>
      <c r="Q46" t="s">
        <v>1336</v>
      </c>
      <c r="R46">
        <v>300</v>
      </c>
      <c r="S46" t="str">
        <f xml:space="preserve"> HYPERLINK("ReviewHtml/review_Blazblue_-_Alter_Memory.html", "https://2danicritic.github.io/ReviewHtml/review_Blazblue_-_Alter_Memory.html")</f>
        <v>https://2danicritic.github.io/ReviewHtml/review_Blazblue_-_Alter_Memory.html</v>
      </c>
    </row>
    <row r="47" spans="2:19" hidden="1" x14ac:dyDescent="0.35">
      <c r="B47">
        <v>44</v>
      </c>
      <c r="C47" t="s">
        <v>733</v>
      </c>
      <c r="D47">
        <v>2000</v>
      </c>
      <c r="E47" t="s">
        <v>1531</v>
      </c>
      <c r="F47" t="s">
        <v>734</v>
      </c>
      <c r="G47" t="s">
        <v>1544</v>
      </c>
      <c r="H47" t="s">
        <v>735</v>
      </c>
      <c r="I47">
        <v>2.57</v>
      </c>
      <c r="J47">
        <v>3</v>
      </c>
      <c r="K47">
        <v>2</v>
      </c>
      <c r="L47">
        <v>3</v>
      </c>
      <c r="M47">
        <v>2</v>
      </c>
      <c r="N47">
        <v>2</v>
      </c>
      <c r="O47">
        <v>3</v>
      </c>
      <c r="P47">
        <v>3</v>
      </c>
      <c r="Q47" t="s">
        <v>94</v>
      </c>
      <c r="R47">
        <v>45</v>
      </c>
      <c r="S47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</row>
    <row r="48" spans="2:19" x14ac:dyDescent="0.35">
      <c r="B48">
        <v>45</v>
      </c>
      <c r="C48" t="s">
        <v>736</v>
      </c>
      <c r="D48">
        <v>2015</v>
      </c>
      <c r="E48" t="s">
        <v>1531</v>
      </c>
      <c r="F48" t="s">
        <v>737</v>
      </c>
      <c r="G48" t="s">
        <v>1545</v>
      </c>
      <c r="H48" t="s">
        <v>738</v>
      </c>
      <c r="I48">
        <v>4.1399999999999997</v>
      </c>
      <c r="J48">
        <v>3.5</v>
      </c>
      <c r="K48">
        <v>4</v>
      </c>
      <c r="L48">
        <v>4</v>
      </c>
      <c r="M48">
        <v>4</v>
      </c>
      <c r="N48">
        <v>4</v>
      </c>
      <c r="O48">
        <v>4.5</v>
      </c>
      <c r="P48">
        <v>5</v>
      </c>
      <c r="Q48" t="s">
        <v>95</v>
      </c>
      <c r="R48">
        <v>325</v>
      </c>
      <c r="S48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49" spans="2:19" x14ac:dyDescent="0.35">
      <c r="B49">
        <v>46</v>
      </c>
      <c r="C49" t="s">
        <v>739</v>
      </c>
      <c r="D49">
        <v>2017</v>
      </c>
      <c r="E49" t="s">
        <v>1531</v>
      </c>
      <c r="F49" t="s">
        <v>737</v>
      </c>
      <c r="G49" t="s">
        <v>1545</v>
      </c>
      <c r="H49" t="s">
        <v>113</v>
      </c>
      <c r="I49">
        <v>4.29</v>
      </c>
      <c r="J49">
        <v>4</v>
      </c>
      <c r="K49">
        <v>4</v>
      </c>
      <c r="L49">
        <v>4.5</v>
      </c>
      <c r="M49">
        <v>4</v>
      </c>
      <c r="N49">
        <v>4</v>
      </c>
      <c r="O49">
        <v>4.5</v>
      </c>
      <c r="P49">
        <v>5</v>
      </c>
      <c r="Q49" t="s">
        <v>342</v>
      </c>
      <c r="R49">
        <v>300</v>
      </c>
      <c r="S49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</row>
    <row r="50" spans="2:19" hidden="1" x14ac:dyDescent="0.35">
      <c r="B50">
        <v>47</v>
      </c>
      <c r="C50" t="s">
        <v>740</v>
      </c>
      <c r="D50">
        <v>2012</v>
      </c>
      <c r="E50" t="s">
        <v>1531</v>
      </c>
      <c r="F50" t="s">
        <v>734</v>
      </c>
      <c r="G50" t="s">
        <v>1544</v>
      </c>
      <c r="H50" t="s">
        <v>741</v>
      </c>
      <c r="I50">
        <v>2.36</v>
      </c>
      <c r="J50">
        <v>3.5</v>
      </c>
      <c r="K50">
        <v>3.5</v>
      </c>
      <c r="L50">
        <v>2</v>
      </c>
      <c r="M50">
        <v>1.5</v>
      </c>
      <c r="N50">
        <v>2</v>
      </c>
      <c r="O50">
        <v>2</v>
      </c>
      <c r="P50">
        <v>2</v>
      </c>
      <c r="Q50" t="s">
        <v>96</v>
      </c>
      <c r="R50">
        <v>110</v>
      </c>
      <c r="S50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</row>
    <row r="51" spans="2:19" x14ac:dyDescent="0.35">
      <c r="B51">
        <v>48</v>
      </c>
      <c r="C51" t="s">
        <v>1372</v>
      </c>
      <c r="D51">
        <v>2005</v>
      </c>
      <c r="E51" t="s">
        <v>1531</v>
      </c>
      <c r="F51" t="s">
        <v>1426</v>
      </c>
      <c r="G51" t="s">
        <v>1545</v>
      </c>
      <c r="H51" t="s">
        <v>1021</v>
      </c>
      <c r="I51">
        <v>2.21</v>
      </c>
      <c r="J51">
        <v>2.5</v>
      </c>
      <c r="K51">
        <v>2</v>
      </c>
      <c r="L51">
        <v>2.5</v>
      </c>
      <c r="M51">
        <v>2.5</v>
      </c>
      <c r="N51">
        <v>1.5</v>
      </c>
      <c r="O51">
        <v>2.5</v>
      </c>
      <c r="P51">
        <v>2</v>
      </c>
      <c r="Q51" t="s">
        <v>1337</v>
      </c>
      <c r="R51">
        <v>180</v>
      </c>
      <c r="S51" t="str">
        <f xml:space="preserve"> HYPERLINK("ReviewHtml/review_Bludgeoning_Angel_Dokuro-Chan.html", "https://2danicritic.github.io/ReviewHtml/review_Bludgeoning_Angel_Dokuro-Chan.html")</f>
        <v>https://2danicritic.github.io/ReviewHtml/review_Bludgeoning_Angel_Dokuro-Chan.html</v>
      </c>
    </row>
    <row r="52" spans="2:19" hidden="1" x14ac:dyDescent="0.35">
      <c r="B52">
        <v>49</v>
      </c>
      <c r="C52" t="s">
        <v>742</v>
      </c>
      <c r="D52">
        <v>2013</v>
      </c>
      <c r="E52" t="s">
        <v>1537</v>
      </c>
      <c r="F52" t="s">
        <v>743</v>
      </c>
      <c r="G52" t="s">
        <v>1544</v>
      </c>
      <c r="H52" t="s">
        <v>744</v>
      </c>
      <c r="I52">
        <v>2.93</v>
      </c>
      <c r="J52">
        <v>3</v>
      </c>
      <c r="K52">
        <v>4</v>
      </c>
      <c r="L52">
        <v>2.5</v>
      </c>
      <c r="M52">
        <v>2.5</v>
      </c>
      <c r="N52">
        <v>3.5</v>
      </c>
      <c r="O52">
        <v>2</v>
      </c>
      <c r="P52">
        <v>3</v>
      </c>
      <c r="Q52" t="s">
        <v>97</v>
      </c>
      <c r="R52">
        <v>80</v>
      </c>
      <c r="S52" t="str">
        <f xml:space="preserve"> HYPERLINK("ReviewHtml/review_Boy_and_the_World.html", "https://2danicritic.github.io/ReviewHtml/review_Boy_and_the_World.html")</f>
        <v>https://2danicritic.github.io/ReviewHtml/review_Boy_and_the_World.html</v>
      </c>
    </row>
    <row r="53" spans="2:19" x14ac:dyDescent="0.35">
      <c r="B53">
        <v>50</v>
      </c>
      <c r="C53" t="s">
        <v>745</v>
      </c>
      <c r="D53">
        <v>2012</v>
      </c>
      <c r="E53" t="s">
        <v>1531</v>
      </c>
      <c r="F53" t="s">
        <v>697</v>
      </c>
      <c r="G53" t="s">
        <v>1545</v>
      </c>
      <c r="H53" t="s">
        <v>746</v>
      </c>
      <c r="I53">
        <v>3.43</v>
      </c>
      <c r="J53">
        <v>3.5</v>
      </c>
      <c r="K53">
        <v>3.5</v>
      </c>
      <c r="L53">
        <v>3.5</v>
      </c>
      <c r="M53">
        <v>3</v>
      </c>
      <c r="N53">
        <v>3</v>
      </c>
      <c r="O53">
        <v>3.5</v>
      </c>
      <c r="P53">
        <v>4</v>
      </c>
      <c r="Q53" t="s">
        <v>94</v>
      </c>
      <c r="R53">
        <v>300</v>
      </c>
      <c r="S53" t="str">
        <f xml:space="preserve"> HYPERLINK("ReviewHtml/review_Btooom!.html", "https://2danicritic.github.io/ReviewHtml/review_Btooom!.html")</f>
        <v>https://2danicritic.github.io/ReviewHtml/review_Btooom!.html</v>
      </c>
    </row>
    <row r="54" spans="2:19" x14ac:dyDescent="0.35">
      <c r="B54">
        <v>51</v>
      </c>
      <c r="C54" t="s">
        <v>1373</v>
      </c>
      <c r="D54">
        <v>2011</v>
      </c>
      <c r="E54" t="s">
        <v>1531</v>
      </c>
      <c r="F54" t="s">
        <v>1013</v>
      </c>
      <c r="G54" t="s">
        <v>1545</v>
      </c>
      <c r="H54" t="s">
        <v>685</v>
      </c>
      <c r="I54">
        <v>3.14</v>
      </c>
      <c r="J54">
        <v>3</v>
      </c>
      <c r="K54">
        <v>3.5</v>
      </c>
      <c r="L54">
        <v>3.5</v>
      </c>
      <c r="M54">
        <v>3</v>
      </c>
      <c r="N54">
        <v>3</v>
      </c>
      <c r="O54">
        <v>3.5</v>
      </c>
      <c r="P54">
        <v>2.5</v>
      </c>
      <c r="Q54" t="s">
        <v>194</v>
      </c>
      <c r="R54">
        <v>275</v>
      </c>
      <c r="S54" t="str">
        <f xml:space="preserve"> HYPERLINK("ReviewHtml/review_C_-_Control_-_Money_of_Soul_and_Possibility.html", "https://2danicritic.github.io/ReviewHtml/review_C_-_Control_-_Money_of_Soul_and_Possibility.html")</f>
        <v>https://2danicritic.github.io/ReviewHtml/review_C_-_Control_-_Money_of_Soul_and_Possibility.html</v>
      </c>
    </row>
    <row r="55" spans="2:19" x14ac:dyDescent="0.35">
      <c r="B55">
        <v>52</v>
      </c>
      <c r="C55" t="s">
        <v>747</v>
      </c>
      <c r="D55">
        <v>2009</v>
      </c>
      <c r="E55" t="s">
        <v>1531</v>
      </c>
      <c r="F55" t="s">
        <v>677</v>
      </c>
      <c r="G55" t="s">
        <v>1545</v>
      </c>
      <c r="H55" t="s">
        <v>748</v>
      </c>
      <c r="I55">
        <v>3.14</v>
      </c>
      <c r="J55">
        <v>3.5</v>
      </c>
      <c r="K55">
        <v>3.5</v>
      </c>
      <c r="L55">
        <v>3</v>
      </c>
      <c r="M55">
        <v>2.5</v>
      </c>
      <c r="N55">
        <v>2.5</v>
      </c>
      <c r="O55">
        <v>3</v>
      </c>
      <c r="P55">
        <v>4</v>
      </c>
      <c r="Q55" t="s">
        <v>98</v>
      </c>
      <c r="R55">
        <v>325</v>
      </c>
      <c r="S55" t="str">
        <f xml:space="preserve"> HYPERLINK("ReviewHtml/review_Canaan.html", "https://2danicritic.github.io/ReviewHtml/review_Canaan.html")</f>
        <v>https://2danicritic.github.io/ReviewHtml/review_Canaan.html</v>
      </c>
    </row>
    <row r="56" spans="2:19" hidden="1" x14ac:dyDescent="0.35">
      <c r="B56">
        <v>53</v>
      </c>
      <c r="C56" t="s">
        <v>749</v>
      </c>
      <c r="D56">
        <v>1986</v>
      </c>
      <c r="E56" t="s">
        <v>1531</v>
      </c>
      <c r="F56" t="s">
        <v>750</v>
      </c>
      <c r="G56" t="s">
        <v>1544</v>
      </c>
      <c r="H56" t="s">
        <v>751</v>
      </c>
      <c r="I56">
        <v>4</v>
      </c>
      <c r="J56">
        <v>3.5</v>
      </c>
      <c r="K56">
        <v>3.5</v>
      </c>
      <c r="L56">
        <v>4.5</v>
      </c>
      <c r="M56">
        <v>3.5</v>
      </c>
      <c r="N56">
        <v>4</v>
      </c>
      <c r="O56">
        <v>4</v>
      </c>
      <c r="P56">
        <v>5</v>
      </c>
      <c r="Q56" t="s">
        <v>99</v>
      </c>
      <c r="R56">
        <v>126</v>
      </c>
      <c r="S56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57" spans="2:19" x14ac:dyDescent="0.35">
      <c r="B57">
        <v>54</v>
      </c>
      <c r="C57" t="s">
        <v>752</v>
      </c>
      <c r="D57">
        <v>2010</v>
      </c>
      <c r="E57" t="s">
        <v>1531</v>
      </c>
      <c r="F57" t="s">
        <v>753</v>
      </c>
      <c r="G57" t="s">
        <v>1545</v>
      </c>
      <c r="H57" t="s">
        <v>754</v>
      </c>
      <c r="I57">
        <v>3.43</v>
      </c>
      <c r="J57">
        <v>3</v>
      </c>
      <c r="K57">
        <v>3.5</v>
      </c>
      <c r="L57">
        <v>3.5</v>
      </c>
      <c r="M57">
        <v>3.5</v>
      </c>
      <c r="N57">
        <v>2.5</v>
      </c>
      <c r="O57">
        <v>4</v>
      </c>
      <c r="P57">
        <v>4</v>
      </c>
      <c r="Q57" t="s">
        <v>100</v>
      </c>
      <c r="R57">
        <v>325</v>
      </c>
      <c r="S57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58" spans="2:19" x14ac:dyDescent="0.35">
      <c r="B58">
        <v>55</v>
      </c>
      <c r="C58" t="s">
        <v>755</v>
      </c>
      <c r="D58">
        <v>2001</v>
      </c>
      <c r="E58" t="s">
        <v>1531</v>
      </c>
      <c r="F58" t="s">
        <v>673</v>
      </c>
      <c r="G58" t="s">
        <v>1546</v>
      </c>
      <c r="H58" t="s">
        <v>756</v>
      </c>
      <c r="I58">
        <v>3.5</v>
      </c>
      <c r="J58">
        <v>4</v>
      </c>
      <c r="K58">
        <v>4</v>
      </c>
      <c r="L58">
        <v>2</v>
      </c>
      <c r="M58">
        <v>3</v>
      </c>
      <c r="N58">
        <v>3</v>
      </c>
      <c r="O58">
        <v>4</v>
      </c>
      <c r="P58">
        <v>4.5</v>
      </c>
      <c r="Q58" t="s">
        <v>101</v>
      </c>
      <c r="R58">
        <v>34</v>
      </c>
      <c r="S58" t="str">
        <f xml:space="preserve"> HYPERLINK("ReviewHtml/review_Cat_Soup.html", "https://2danicritic.github.io/ReviewHtml/review_Cat_Soup.html")</f>
        <v>https://2danicritic.github.io/ReviewHtml/review_Cat_Soup.html</v>
      </c>
    </row>
    <row r="59" spans="2:19" hidden="1" x14ac:dyDescent="0.35">
      <c r="B59">
        <v>56</v>
      </c>
      <c r="C59" t="s">
        <v>757</v>
      </c>
      <c r="D59">
        <v>2010</v>
      </c>
      <c r="E59" t="s">
        <v>1535</v>
      </c>
      <c r="F59" t="s">
        <v>758</v>
      </c>
      <c r="G59" t="s">
        <v>1544</v>
      </c>
      <c r="H59" t="s">
        <v>759</v>
      </c>
      <c r="I59">
        <v>3.57</v>
      </c>
      <c r="J59">
        <v>4</v>
      </c>
      <c r="K59">
        <v>4</v>
      </c>
      <c r="L59">
        <v>4.5</v>
      </c>
      <c r="M59">
        <v>3.5</v>
      </c>
      <c r="N59">
        <v>3</v>
      </c>
      <c r="O59">
        <v>3</v>
      </c>
      <c r="P59">
        <v>3</v>
      </c>
      <c r="Q59" t="s">
        <v>102</v>
      </c>
      <c r="R59">
        <v>97</v>
      </c>
      <c r="S59" t="str">
        <f xml:space="preserve"> HYPERLINK("ReviewHtml/review_Chico_and_Rita.html", "https://2danicritic.github.io/ReviewHtml/review_Chico_and_Rita.html")</f>
        <v>https://2danicritic.github.io/ReviewHtml/review_Chico_and_Rita.html</v>
      </c>
    </row>
    <row r="60" spans="2:19" hidden="1" x14ac:dyDescent="0.35">
      <c r="B60">
        <v>57</v>
      </c>
      <c r="C60" t="s">
        <v>760</v>
      </c>
      <c r="D60">
        <v>2011</v>
      </c>
      <c r="E60" t="s">
        <v>1531</v>
      </c>
      <c r="F60" t="s">
        <v>655</v>
      </c>
      <c r="G60" t="s">
        <v>1544</v>
      </c>
      <c r="H60" t="s">
        <v>656</v>
      </c>
      <c r="I60">
        <v>3.57</v>
      </c>
      <c r="J60">
        <v>3.5</v>
      </c>
      <c r="K60">
        <v>4</v>
      </c>
      <c r="L60">
        <v>3.5</v>
      </c>
      <c r="M60">
        <v>3</v>
      </c>
      <c r="N60">
        <v>3.5</v>
      </c>
      <c r="O60">
        <v>3.5</v>
      </c>
      <c r="P60">
        <v>4</v>
      </c>
      <c r="Q60" t="s">
        <v>103</v>
      </c>
      <c r="R60">
        <v>116</v>
      </c>
      <c r="S60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</row>
    <row r="61" spans="2:19" x14ac:dyDescent="0.35">
      <c r="B61">
        <v>58</v>
      </c>
      <c r="C61" t="s">
        <v>761</v>
      </c>
      <c r="D61">
        <v>2015</v>
      </c>
      <c r="E61" t="s">
        <v>1531</v>
      </c>
      <c r="F61" t="s">
        <v>762</v>
      </c>
      <c r="G61" t="s">
        <v>1546</v>
      </c>
      <c r="H61" t="s">
        <v>763</v>
      </c>
      <c r="I61">
        <v>3.86</v>
      </c>
      <c r="J61">
        <v>4</v>
      </c>
      <c r="K61">
        <v>4</v>
      </c>
      <c r="L61">
        <v>4</v>
      </c>
      <c r="M61">
        <v>4</v>
      </c>
      <c r="N61">
        <v>3.5</v>
      </c>
      <c r="O61">
        <v>3.5</v>
      </c>
      <c r="P61">
        <v>4</v>
      </c>
      <c r="Q61" t="s">
        <v>104</v>
      </c>
      <c r="R61">
        <v>290</v>
      </c>
      <c r="S61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62" spans="2:19" x14ac:dyDescent="0.35">
      <c r="B62">
        <v>59</v>
      </c>
      <c r="C62" t="s">
        <v>764</v>
      </c>
      <c r="D62">
        <v>2006</v>
      </c>
      <c r="E62" t="s">
        <v>1531</v>
      </c>
      <c r="F62" t="s">
        <v>762</v>
      </c>
      <c r="G62" t="s">
        <v>1545</v>
      </c>
      <c r="H62" t="s">
        <v>765</v>
      </c>
      <c r="I62">
        <v>4.3600000000000003</v>
      </c>
      <c r="J62">
        <v>3.5</v>
      </c>
      <c r="K62">
        <v>4</v>
      </c>
      <c r="L62">
        <v>4.5</v>
      </c>
      <c r="M62">
        <v>4.5</v>
      </c>
      <c r="N62">
        <v>4.5</v>
      </c>
      <c r="O62">
        <v>4.5</v>
      </c>
      <c r="P62">
        <v>5</v>
      </c>
      <c r="Q62" t="s">
        <v>105</v>
      </c>
      <c r="R62">
        <v>1250</v>
      </c>
      <c r="S62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63" spans="2:19" hidden="1" x14ac:dyDescent="0.35">
      <c r="B63">
        <v>60</v>
      </c>
      <c r="C63" t="s">
        <v>1260</v>
      </c>
      <c r="D63">
        <v>2017</v>
      </c>
      <c r="E63" t="s">
        <v>1531</v>
      </c>
      <c r="F63" t="s">
        <v>762</v>
      </c>
      <c r="G63" t="s">
        <v>1544</v>
      </c>
      <c r="H63" t="s">
        <v>765</v>
      </c>
      <c r="I63">
        <v>3.64</v>
      </c>
      <c r="J63">
        <v>3.5</v>
      </c>
      <c r="K63">
        <v>3.5</v>
      </c>
      <c r="L63">
        <v>3.5</v>
      </c>
      <c r="M63">
        <v>3.5</v>
      </c>
      <c r="N63">
        <v>4</v>
      </c>
      <c r="O63">
        <v>4</v>
      </c>
      <c r="P63">
        <v>3.5</v>
      </c>
      <c r="Q63" t="s">
        <v>1190</v>
      </c>
      <c r="R63">
        <v>406</v>
      </c>
      <c r="S63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</row>
    <row r="64" spans="2:19" hidden="1" x14ac:dyDescent="0.35">
      <c r="B64">
        <v>61</v>
      </c>
      <c r="C64" t="s">
        <v>1374</v>
      </c>
      <c r="D64">
        <v>2019</v>
      </c>
      <c r="E64" t="s">
        <v>1531</v>
      </c>
      <c r="F64" t="s">
        <v>762</v>
      </c>
      <c r="G64" t="s">
        <v>1544</v>
      </c>
      <c r="H64" t="s">
        <v>765</v>
      </c>
      <c r="I64">
        <v>3.07</v>
      </c>
      <c r="J64">
        <v>3.5</v>
      </c>
      <c r="K64">
        <v>3.5</v>
      </c>
      <c r="L64">
        <v>3.5</v>
      </c>
      <c r="M64">
        <v>4</v>
      </c>
      <c r="N64">
        <v>1.5</v>
      </c>
      <c r="O64">
        <v>3.5</v>
      </c>
      <c r="P64">
        <v>2</v>
      </c>
      <c r="Q64" t="s">
        <v>1309</v>
      </c>
      <c r="R64">
        <v>114</v>
      </c>
      <c r="S64" t="str">
        <f xml:space="preserve"> HYPERLINK("ReviewHtml/review_Code_Geass_-_Lelouch_of_the_Resurrection.html", "https://2danicritic.github.io/ReviewHtml/review_Code_Geass_-_Lelouch_of_the_Resurrection.html")</f>
        <v>https://2danicritic.github.io/ReviewHtml/review_Code_Geass_-_Lelouch_of_the_Resurrection.html</v>
      </c>
    </row>
    <row r="65" spans="2:19" x14ac:dyDescent="0.35">
      <c r="B65">
        <v>62</v>
      </c>
      <c r="C65" t="s">
        <v>766</v>
      </c>
      <c r="D65">
        <v>2006</v>
      </c>
      <c r="E65" t="s">
        <v>1531</v>
      </c>
      <c r="F65" t="s">
        <v>655</v>
      </c>
      <c r="G65" t="s">
        <v>1546</v>
      </c>
      <c r="H65" t="s">
        <v>106</v>
      </c>
      <c r="I65">
        <v>2.93</v>
      </c>
      <c r="J65">
        <v>2.5</v>
      </c>
      <c r="K65">
        <v>3</v>
      </c>
      <c r="L65">
        <v>3</v>
      </c>
      <c r="M65">
        <v>3</v>
      </c>
      <c r="N65">
        <v>3.5</v>
      </c>
      <c r="O65">
        <v>2.5</v>
      </c>
      <c r="P65">
        <v>3</v>
      </c>
      <c r="Q65" t="s">
        <v>107</v>
      </c>
      <c r="R65">
        <v>57</v>
      </c>
      <c r="S65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66" spans="2:19" x14ac:dyDescent="0.35">
      <c r="B66">
        <v>63</v>
      </c>
      <c r="C66" t="s">
        <v>767</v>
      </c>
      <c r="D66">
        <v>2011</v>
      </c>
      <c r="E66" t="s">
        <v>1531</v>
      </c>
      <c r="F66" t="s">
        <v>762</v>
      </c>
      <c r="G66" t="s">
        <v>1546</v>
      </c>
      <c r="H66" t="s">
        <v>108</v>
      </c>
      <c r="I66">
        <v>2.57</v>
      </c>
      <c r="J66">
        <v>3</v>
      </c>
      <c r="K66">
        <v>3</v>
      </c>
      <c r="L66">
        <v>2</v>
      </c>
      <c r="M66">
        <v>2</v>
      </c>
      <c r="N66">
        <v>3</v>
      </c>
      <c r="O66">
        <v>2</v>
      </c>
      <c r="P66">
        <v>3</v>
      </c>
      <c r="Q66" t="s">
        <v>109</v>
      </c>
      <c r="R66">
        <v>60</v>
      </c>
      <c r="S66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67" spans="2:19" hidden="1" x14ac:dyDescent="0.35">
      <c r="B67">
        <v>64</v>
      </c>
      <c r="C67" t="s">
        <v>768</v>
      </c>
      <c r="D67">
        <v>2010</v>
      </c>
      <c r="E67" t="s">
        <v>1531</v>
      </c>
      <c r="F67" t="s">
        <v>769</v>
      </c>
      <c r="G67" t="s">
        <v>1544</v>
      </c>
      <c r="H67" t="s">
        <v>770</v>
      </c>
      <c r="I67">
        <v>3.5</v>
      </c>
      <c r="J67">
        <v>3.5</v>
      </c>
      <c r="K67">
        <v>4</v>
      </c>
      <c r="L67">
        <v>3.5</v>
      </c>
      <c r="M67">
        <v>2.5</v>
      </c>
      <c r="N67">
        <v>4.5</v>
      </c>
      <c r="O67">
        <v>2.5</v>
      </c>
      <c r="P67">
        <v>4</v>
      </c>
      <c r="Q67" t="s">
        <v>110</v>
      </c>
      <c r="R67">
        <v>127</v>
      </c>
      <c r="S67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</row>
    <row r="68" spans="2:19" x14ac:dyDescent="0.35">
      <c r="B68">
        <v>65</v>
      </c>
      <c r="C68" t="s">
        <v>771</v>
      </c>
      <c r="D68">
        <v>2008</v>
      </c>
      <c r="E68" t="s">
        <v>1531</v>
      </c>
      <c r="F68" t="s">
        <v>772</v>
      </c>
      <c r="G68" t="s">
        <v>1545</v>
      </c>
      <c r="H68" t="s">
        <v>773</v>
      </c>
      <c r="I68">
        <v>3.29</v>
      </c>
      <c r="J68">
        <v>3</v>
      </c>
      <c r="K68">
        <v>3.5</v>
      </c>
      <c r="L68">
        <v>3</v>
      </c>
      <c r="M68">
        <v>3</v>
      </c>
      <c r="N68">
        <v>4</v>
      </c>
      <c r="O68">
        <v>3.5</v>
      </c>
      <c r="P68">
        <v>3</v>
      </c>
      <c r="Q68" t="s">
        <v>111</v>
      </c>
      <c r="R68">
        <v>650</v>
      </c>
      <c r="S68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69" spans="2:19" hidden="1" x14ac:dyDescent="0.35">
      <c r="B69">
        <v>66</v>
      </c>
      <c r="C69" t="s">
        <v>1261</v>
      </c>
      <c r="D69">
        <v>2001</v>
      </c>
      <c r="E69" t="s">
        <v>1531</v>
      </c>
      <c r="F69" t="s">
        <v>737</v>
      </c>
      <c r="G69" t="s">
        <v>1544</v>
      </c>
      <c r="H69" t="s">
        <v>1301</v>
      </c>
      <c r="I69">
        <v>3.93</v>
      </c>
      <c r="J69">
        <v>4</v>
      </c>
      <c r="K69">
        <v>3.5</v>
      </c>
      <c r="L69">
        <v>4.5</v>
      </c>
      <c r="M69">
        <v>4.5</v>
      </c>
      <c r="N69">
        <v>3.5</v>
      </c>
      <c r="O69">
        <v>3.5</v>
      </c>
      <c r="P69">
        <v>4</v>
      </c>
      <c r="Q69" t="s">
        <v>1191</v>
      </c>
      <c r="R69">
        <v>115</v>
      </c>
      <c r="S69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</row>
    <row r="70" spans="2:19" x14ac:dyDescent="0.35">
      <c r="B70">
        <v>67</v>
      </c>
      <c r="C70" t="s">
        <v>774</v>
      </c>
      <c r="D70">
        <v>2011</v>
      </c>
      <c r="E70" t="s">
        <v>1531</v>
      </c>
      <c r="F70" t="s">
        <v>775</v>
      </c>
      <c r="G70" t="s">
        <v>1545</v>
      </c>
      <c r="H70" t="s">
        <v>776</v>
      </c>
      <c r="I70">
        <v>3.14</v>
      </c>
      <c r="J70">
        <v>2.5</v>
      </c>
      <c r="K70">
        <v>3.5</v>
      </c>
      <c r="L70">
        <v>3.5</v>
      </c>
      <c r="M70">
        <v>2.5</v>
      </c>
      <c r="N70">
        <v>3</v>
      </c>
      <c r="O70">
        <v>3</v>
      </c>
      <c r="P70">
        <v>4</v>
      </c>
      <c r="Q70" t="s">
        <v>112</v>
      </c>
      <c r="R70">
        <v>325</v>
      </c>
      <c r="S70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71" spans="2:19" x14ac:dyDescent="0.35">
      <c r="B71">
        <v>68</v>
      </c>
      <c r="C71" t="s">
        <v>777</v>
      </c>
      <c r="D71">
        <v>2016</v>
      </c>
      <c r="E71" t="s">
        <v>1531</v>
      </c>
      <c r="F71" t="s">
        <v>778</v>
      </c>
      <c r="G71" t="s">
        <v>1545</v>
      </c>
      <c r="H71" t="s">
        <v>113</v>
      </c>
      <c r="I71">
        <v>2.57</v>
      </c>
      <c r="J71">
        <v>2.5</v>
      </c>
      <c r="K71">
        <v>3</v>
      </c>
      <c r="L71">
        <v>2.5</v>
      </c>
      <c r="M71">
        <v>2</v>
      </c>
      <c r="N71">
        <v>2</v>
      </c>
      <c r="O71">
        <v>3</v>
      </c>
      <c r="P71">
        <v>3</v>
      </c>
      <c r="Q71" t="s">
        <v>114</v>
      </c>
      <c r="R71">
        <v>300</v>
      </c>
      <c r="S71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72" spans="2:19" x14ac:dyDescent="0.35">
      <c r="B72">
        <v>69</v>
      </c>
      <c r="C72" t="s">
        <v>779</v>
      </c>
      <c r="D72">
        <v>2010</v>
      </c>
      <c r="E72" t="s">
        <v>1531</v>
      </c>
      <c r="F72" t="s">
        <v>692</v>
      </c>
      <c r="G72" t="s">
        <v>1545</v>
      </c>
      <c r="H72" t="s">
        <v>780</v>
      </c>
      <c r="I72">
        <v>3.14</v>
      </c>
      <c r="J72">
        <v>3</v>
      </c>
      <c r="K72">
        <v>3.5</v>
      </c>
      <c r="L72">
        <v>2</v>
      </c>
      <c r="M72">
        <v>3</v>
      </c>
      <c r="N72">
        <v>4</v>
      </c>
      <c r="O72">
        <v>3.5</v>
      </c>
      <c r="P72">
        <v>3</v>
      </c>
      <c r="Q72" t="s">
        <v>115</v>
      </c>
      <c r="R72">
        <v>300</v>
      </c>
      <c r="S72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73" spans="2:19" hidden="1" x14ac:dyDescent="0.35">
      <c r="B73">
        <v>70</v>
      </c>
      <c r="C73" t="s">
        <v>781</v>
      </c>
      <c r="D73">
        <v>2010</v>
      </c>
      <c r="E73" t="s">
        <v>1531</v>
      </c>
      <c r="F73" t="s">
        <v>116</v>
      </c>
      <c r="G73" t="s">
        <v>1544</v>
      </c>
      <c r="H73" t="s">
        <v>117</v>
      </c>
      <c r="I73">
        <v>2.4300000000000002</v>
      </c>
      <c r="J73">
        <v>2</v>
      </c>
      <c r="K73">
        <v>3.5</v>
      </c>
      <c r="L73">
        <v>3</v>
      </c>
      <c r="M73">
        <v>2.5</v>
      </c>
      <c r="N73">
        <v>2</v>
      </c>
      <c r="O73">
        <v>2</v>
      </c>
      <c r="P73">
        <v>2</v>
      </c>
      <c r="Q73" t="s">
        <v>118</v>
      </c>
      <c r="R73">
        <v>88</v>
      </c>
      <c r="S73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</row>
    <row r="74" spans="2:19" x14ac:dyDescent="0.35">
      <c r="B74">
        <v>71</v>
      </c>
      <c r="C74" t="s">
        <v>782</v>
      </c>
      <c r="D74">
        <v>2011</v>
      </c>
      <c r="E74" t="s">
        <v>1531</v>
      </c>
      <c r="F74" t="s">
        <v>783</v>
      </c>
      <c r="G74" t="s">
        <v>1545</v>
      </c>
      <c r="H74" t="s">
        <v>784</v>
      </c>
      <c r="I74">
        <v>3.86</v>
      </c>
      <c r="J74">
        <v>3.5</v>
      </c>
      <c r="K74">
        <v>3.5</v>
      </c>
      <c r="L74">
        <v>4</v>
      </c>
      <c r="M74">
        <v>4</v>
      </c>
      <c r="N74">
        <v>3</v>
      </c>
      <c r="O74">
        <v>4</v>
      </c>
      <c r="P74">
        <v>5</v>
      </c>
      <c r="Q74" t="s">
        <v>119</v>
      </c>
      <c r="R74">
        <v>300</v>
      </c>
      <c r="S74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75" spans="2:19" x14ac:dyDescent="0.35">
      <c r="B75">
        <v>72</v>
      </c>
      <c r="C75" t="s">
        <v>785</v>
      </c>
      <c r="D75">
        <v>2006</v>
      </c>
      <c r="E75" t="s">
        <v>1531</v>
      </c>
      <c r="F75" t="s">
        <v>697</v>
      </c>
      <c r="G75" t="s">
        <v>1545</v>
      </c>
      <c r="H75" t="s">
        <v>786</v>
      </c>
      <c r="I75">
        <v>4.71</v>
      </c>
      <c r="J75">
        <v>4</v>
      </c>
      <c r="K75">
        <v>4.5</v>
      </c>
      <c r="L75">
        <v>5</v>
      </c>
      <c r="M75">
        <v>5</v>
      </c>
      <c r="N75">
        <v>4.5</v>
      </c>
      <c r="O75">
        <v>5</v>
      </c>
      <c r="P75">
        <v>5</v>
      </c>
      <c r="Q75" t="s">
        <v>120</v>
      </c>
      <c r="R75">
        <v>925</v>
      </c>
      <c r="S75" t="str">
        <f xml:space="preserve"> HYPERLINK("ReviewHtml/review_Death_Note.html", "https://2danicritic.github.io/ReviewHtml/review_Death_Note.html")</f>
        <v>https://2danicritic.github.io/ReviewHtml/review_Death_Note.html</v>
      </c>
    </row>
    <row r="76" spans="2:19" x14ac:dyDescent="0.35">
      <c r="B76">
        <v>73</v>
      </c>
      <c r="C76" t="s">
        <v>787</v>
      </c>
      <c r="D76">
        <v>2015</v>
      </c>
      <c r="E76" t="s">
        <v>1531</v>
      </c>
      <c r="F76" t="s">
        <v>697</v>
      </c>
      <c r="G76" t="s">
        <v>1545</v>
      </c>
      <c r="H76" t="s">
        <v>788</v>
      </c>
      <c r="I76">
        <v>3.64</v>
      </c>
      <c r="J76">
        <v>3.5</v>
      </c>
      <c r="K76">
        <v>4</v>
      </c>
      <c r="L76">
        <v>3.5</v>
      </c>
      <c r="M76">
        <v>3.5</v>
      </c>
      <c r="N76">
        <v>3.5</v>
      </c>
      <c r="O76">
        <v>3.5</v>
      </c>
      <c r="P76">
        <v>4</v>
      </c>
      <c r="Q76" t="s">
        <v>121</v>
      </c>
      <c r="R76">
        <v>300</v>
      </c>
      <c r="S76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77" spans="2:19" x14ac:dyDescent="0.35">
      <c r="B77">
        <v>74</v>
      </c>
      <c r="C77" t="s">
        <v>789</v>
      </c>
      <c r="D77">
        <v>2018</v>
      </c>
      <c r="E77" t="s">
        <v>1531</v>
      </c>
      <c r="F77" t="s">
        <v>790</v>
      </c>
      <c r="G77" t="s">
        <v>1547</v>
      </c>
      <c r="H77" t="s">
        <v>791</v>
      </c>
      <c r="I77">
        <v>3.29</v>
      </c>
      <c r="J77">
        <v>2.5</v>
      </c>
      <c r="K77">
        <v>3</v>
      </c>
      <c r="L77">
        <v>3.5</v>
      </c>
      <c r="M77">
        <v>3</v>
      </c>
      <c r="N77">
        <v>3.5</v>
      </c>
      <c r="O77">
        <v>3.5</v>
      </c>
      <c r="P77">
        <v>4</v>
      </c>
      <c r="Q77" t="s">
        <v>122</v>
      </c>
      <c r="R77">
        <v>250</v>
      </c>
      <c r="S77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</row>
    <row r="78" spans="2:19" x14ac:dyDescent="0.35">
      <c r="B78">
        <v>75</v>
      </c>
      <c r="C78" t="s">
        <v>792</v>
      </c>
      <c r="D78">
        <v>1987</v>
      </c>
      <c r="E78" t="s">
        <v>1531</v>
      </c>
      <c r="F78" t="s">
        <v>793</v>
      </c>
      <c r="G78" t="s">
        <v>1546</v>
      </c>
      <c r="H78" t="s">
        <v>794</v>
      </c>
      <c r="I78">
        <v>2.14</v>
      </c>
      <c r="J78">
        <v>2</v>
      </c>
      <c r="K78">
        <v>2.5</v>
      </c>
      <c r="L78">
        <v>2</v>
      </c>
      <c r="M78">
        <v>1.5</v>
      </c>
      <c r="N78">
        <v>1.5</v>
      </c>
      <c r="O78">
        <v>3</v>
      </c>
      <c r="P78">
        <v>2.5</v>
      </c>
      <c r="Q78" t="s">
        <v>123</v>
      </c>
      <c r="R78">
        <v>110</v>
      </c>
      <c r="S78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79" spans="2:19" x14ac:dyDescent="0.35">
      <c r="B79">
        <v>76</v>
      </c>
      <c r="C79" t="s">
        <v>795</v>
      </c>
      <c r="D79">
        <v>2013</v>
      </c>
      <c r="E79" t="s">
        <v>1531</v>
      </c>
      <c r="F79" t="s">
        <v>667</v>
      </c>
      <c r="G79" t="s">
        <v>1545</v>
      </c>
      <c r="H79" t="s">
        <v>796</v>
      </c>
      <c r="I79">
        <v>2.29</v>
      </c>
      <c r="J79">
        <v>2.5</v>
      </c>
      <c r="K79">
        <v>2.5</v>
      </c>
      <c r="L79">
        <v>2.5</v>
      </c>
      <c r="M79">
        <v>2.5</v>
      </c>
      <c r="N79">
        <v>2.5</v>
      </c>
      <c r="O79">
        <v>2.5</v>
      </c>
      <c r="P79">
        <v>1</v>
      </c>
      <c r="Q79" t="s">
        <v>124</v>
      </c>
      <c r="R79">
        <v>300</v>
      </c>
      <c r="S79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80" spans="2:19" hidden="1" x14ac:dyDescent="0.35">
      <c r="B80">
        <v>77</v>
      </c>
      <c r="C80" t="s">
        <v>1375</v>
      </c>
      <c r="D80">
        <v>2013</v>
      </c>
      <c r="E80" t="s">
        <v>1531</v>
      </c>
      <c r="F80" t="s">
        <v>684</v>
      </c>
      <c r="G80" t="s">
        <v>1544</v>
      </c>
      <c r="H80" t="s">
        <v>1440</v>
      </c>
      <c r="I80">
        <v>3.07</v>
      </c>
      <c r="J80">
        <v>3</v>
      </c>
      <c r="K80">
        <v>3</v>
      </c>
      <c r="L80">
        <v>3.5</v>
      </c>
      <c r="M80">
        <v>4</v>
      </c>
      <c r="N80">
        <v>1.5</v>
      </c>
      <c r="O80">
        <v>4</v>
      </c>
      <c r="P80">
        <v>2.5</v>
      </c>
      <c r="Q80" t="s">
        <v>1310</v>
      </c>
      <c r="R80">
        <v>105</v>
      </c>
      <c r="S80" t="str">
        <f xml:space="preserve"> HYPERLINK("ReviewHtml/review_Dragon_Ball_Z_-_Battle_of_Gods.html", "https://2danicritic.github.io/ReviewHtml/review_Dragon_Ball_Z_-_Battle_of_Gods.html")</f>
        <v>https://2danicritic.github.io/ReviewHtml/review_Dragon_Ball_Z_-_Battle_of_Gods.html</v>
      </c>
    </row>
    <row r="81" spans="2:19" x14ac:dyDescent="0.35">
      <c r="B81">
        <v>78</v>
      </c>
      <c r="C81" t="s">
        <v>797</v>
      </c>
      <c r="D81">
        <v>2016</v>
      </c>
      <c r="E81" t="s">
        <v>1531</v>
      </c>
      <c r="F81" t="s">
        <v>798</v>
      </c>
      <c r="G81" t="s">
        <v>1545</v>
      </c>
      <c r="H81" t="s">
        <v>799</v>
      </c>
      <c r="I81">
        <v>3.71</v>
      </c>
      <c r="J81">
        <v>3</v>
      </c>
      <c r="K81">
        <v>4</v>
      </c>
      <c r="L81">
        <v>3.5</v>
      </c>
      <c r="M81">
        <v>4</v>
      </c>
      <c r="N81">
        <v>3</v>
      </c>
      <c r="O81">
        <v>4.5</v>
      </c>
      <c r="P81">
        <v>4</v>
      </c>
      <c r="Q81" t="s">
        <v>125</v>
      </c>
      <c r="R81">
        <v>300</v>
      </c>
      <c r="S81" t="str">
        <f xml:space="preserve"> HYPERLINK("ReviewHtml/review_Drifters.html", "https://2danicritic.github.io/ReviewHtml/review_Drifters.html")</f>
        <v>https://2danicritic.github.io/ReviewHtml/review_Drifters.html</v>
      </c>
    </row>
    <row r="82" spans="2:19" x14ac:dyDescent="0.35">
      <c r="B82">
        <v>79</v>
      </c>
      <c r="C82" t="s">
        <v>800</v>
      </c>
      <c r="D82">
        <v>2012</v>
      </c>
      <c r="E82" t="s">
        <v>1531</v>
      </c>
      <c r="F82" t="s">
        <v>801</v>
      </c>
      <c r="G82" t="s">
        <v>1545</v>
      </c>
      <c r="H82" t="s">
        <v>802</v>
      </c>
      <c r="I82">
        <v>3.57</v>
      </c>
      <c r="J82">
        <v>3</v>
      </c>
      <c r="K82">
        <v>3.5</v>
      </c>
      <c r="L82">
        <v>4</v>
      </c>
      <c r="M82">
        <v>3</v>
      </c>
      <c r="N82">
        <v>3.5</v>
      </c>
      <c r="O82">
        <v>4</v>
      </c>
      <c r="P82">
        <v>4</v>
      </c>
      <c r="Q82" t="s">
        <v>126</v>
      </c>
      <c r="R82">
        <v>325</v>
      </c>
      <c r="S82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83" spans="2:19" x14ac:dyDescent="0.35">
      <c r="B83">
        <v>80</v>
      </c>
      <c r="C83" t="s">
        <v>803</v>
      </c>
      <c r="D83">
        <v>2009</v>
      </c>
      <c r="E83" t="s">
        <v>1531</v>
      </c>
      <c r="F83" t="s">
        <v>734</v>
      </c>
      <c r="G83" t="s">
        <v>1545</v>
      </c>
      <c r="H83" t="s">
        <v>804</v>
      </c>
      <c r="I83">
        <v>4.21</v>
      </c>
      <c r="J83">
        <v>3.5</v>
      </c>
      <c r="K83">
        <v>4</v>
      </c>
      <c r="L83">
        <v>4.5</v>
      </c>
      <c r="M83">
        <v>3.5</v>
      </c>
      <c r="N83">
        <v>4.5</v>
      </c>
      <c r="O83">
        <v>4.5</v>
      </c>
      <c r="P83">
        <v>5</v>
      </c>
      <c r="Q83" t="s">
        <v>127</v>
      </c>
      <c r="R83">
        <v>275</v>
      </c>
      <c r="S83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84" spans="2:19" hidden="1" x14ac:dyDescent="0.35">
      <c r="B84">
        <v>81</v>
      </c>
      <c r="C84" t="s">
        <v>805</v>
      </c>
      <c r="D84">
        <v>2009</v>
      </c>
      <c r="E84" t="s">
        <v>1531</v>
      </c>
      <c r="F84" t="s">
        <v>734</v>
      </c>
      <c r="G84" t="s">
        <v>1544</v>
      </c>
      <c r="H84" t="s">
        <v>804</v>
      </c>
      <c r="I84">
        <v>3.29</v>
      </c>
      <c r="J84">
        <v>3.5</v>
      </c>
      <c r="K84">
        <v>3.5</v>
      </c>
      <c r="L84">
        <v>4</v>
      </c>
      <c r="M84">
        <v>3.5</v>
      </c>
      <c r="N84">
        <v>2.5</v>
      </c>
      <c r="O84">
        <v>3</v>
      </c>
      <c r="P84">
        <v>3</v>
      </c>
      <c r="Q84" t="s">
        <v>127</v>
      </c>
      <c r="R84">
        <v>180</v>
      </c>
      <c r="S84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</row>
    <row r="85" spans="2:19" x14ac:dyDescent="0.35">
      <c r="B85">
        <v>82</v>
      </c>
      <c r="C85" t="s">
        <v>1331</v>
      </c>
      <c r="D85">
        <v>2016</v>
      </c>
      <c r="E85" t="s">
        <v>1531</v>
      </c>
      <c r="F85" t="s">
        <v>718</v>
      </c>
      <c r="G85" t="s">
        <v>1545</v>
      </c>
      <c r="H85" t="s">
        <v>1441</v>
      </c>
      <c r="I85">
        <v>3.79</v>
      </c>
      <c r="J85">
        <v>3.5</v>
      </c>
      <c r="K85">
        <v>3.5</v>
      </c>
      <c r="L85">
        <v>3.5</v>
      </c>
      <c r="M85">
        <v>4</v>
      </c>
      <c r="N85">
        <v>4</v>
      </c>
      <c r="O85">
        <v>4</v>
      </c>
      <c r="P85">
        <v>4</v>
      </c>
      <c r="Q85" t="s">
        <v>1311</v>
      </c>
      <c r="R85">
        <v>300</v>
      </c>
      <c r="S85" t="str">
        <f xml:space="preserve"> HYPERLINK("ReviewHtml/review_Erased.html", "https://2danicritic.github.io/ReviewHtml/review_Erased.html")</f>
        <v>https://2danicritic.github.io/ReviewHtml/review_Erased.html</v>
      </c>
    </row>
    <row r="86" spans="2:19" x14ac:dyDescent="0.35">
      <c r="B86">
        <v>83</v>
      </c>
      <c r="C86" t="s">
        <v>1329</v>
      </c>
      <c r="D86">
        <v>2006</v>
      </c>
      <c r="E86" t="s">
        <v>1531</v>
      </c>
      <c r="F86" t="s">
        <v>783</v>
      </c>
      <c r="G86" t="s">
        <v>1545</v>
      </c>
      <c r="H86" t="s">
        <v>829</v>
      </c>
      <c r="I86">
        <v>3.5</v>
      </c>
      <c r="J86">
        <v>3.5</v>
      </c>
      <c r="K86">
        <v>4</v>
      </c>
      <c r="L86">
        <v>4</v>
      </c>
      <c r="M86">
        <v>3.5</v>
      </c>
      <c r="N86">
        <v>3</v>
      </c>
      <c r="O86">
        <v>3</v>
      </c>
      <c r="P86">
        <v>3.5</v>
      </c>
      <c r="Q86" t="s">
        <v>1312</v>
      </c>
      <c r="R86">
        <v>575</v>
      </c>
      <c r="S86" t="str">
        <f xml:space="preserve"> HYPERLINK("ReviewHtml/review_Ergo_Proxy.html", "https://2danicritic.github.io/ReviewHtml/review_Ergo_Proxy.html")</f>
        <v>https://2danicritic.github.io/ReviewHtml/review_Ergo_Proxy.html</v>
      </c>
    </row>
    <row r="87" spans="2:19" hidden="1" x14ac:dyDescent="0.35">
      <c r="B87">
        <v>84</v>
      </c>
      <c r="C87" t="s">
        <v>806</v>
      </c>
      <c r="D87">
        <v>2012</v>
      </c>
      <c r="E87" t="s">
        <v>1533</v>
      </c>
      <c r="F87" t="s">
        <v>807</v>
      </c>
      <c r="G87" t="s">
        <v>1544</v>
      </c>
      <c r="H87" t="s">
        <v>128</v>
      </c>
      <c r="I87">
        <v>3.93</v>
      </c>
      <c r="J87">
        <v>4</v>
      </c>
      <c r="K87">
        <v>4</v>
      </c>
      <c r="L87">
        <v>4</v>
      </c>
      <c r="M87">
        <v>3.5</v>
      </c>
      <c r="N87">
        <v>4</v>
      </c>
      <c r="O87">
        <v>4</v>
      </c>
      <c r="P87">
        <v>4</v>
      </c>
      <c r="Q87" t="s">
        <v>129</v>
      </c>
      <c r="R87">
        <v>79</v>
      </c>
      <c r="S87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</row>
    <row r="88" spans="2:19" hidden="1" x14ac:dyDescent="0.35">
      <c r="B88">
        <v>85</v>
      </c>
      <c r="C88" t="s">
        <v>808</v>
      </c>
      <c r="D88">
        <v>2016</v>
      </c>
      <c r="E88" t="s">
        <v>58</v>
      </c>
      <c r="F88" t="s">
        <v>809</v>
      </c>
      <c r="G88" t="s">
        <v>1544</v>
      </c>
      <c r="H88" t="s">
        <v>810</v>
      </c>
      <c r="I88">
        <v>3.43</v>
      </c>
      <c r="J88">
        <v>4</v>
      </c>
      <c r="K88">
        <v>4</v>
      </c>
      <c r="L88">
        <v>3.5</v>
      </c>
      <c r="M88">
        <v>3.5</v>
      </c>
      <c r="N88">
        <v>2</v>
      </c>
      <c r="O88">
        <v>3</v>
      </c>
      <c r="P88">
        <v>4</v>
      </c>
      <c r="Q88" t="s">
        <v>130</v>
      </c>
      <c r="R88">
        <v>86</v>
      </c>
      <c r="S88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</row>
    <row r="89" spans="2:19" hidden="1" x14ac:dyDescent="0.35">
      <c r="B89">
        <v>86</v>
      </c>
      <c r="C89" t="s">
        <v>1262</v>
      </c>
      <c r="D89">
        <v>2007</v>
      </c>
      <c r="E89" t="s">
        <v>1531</v>
      </c>
      <c r="F89" t="s">
        <v>1289</v>
      </c>
      <c r="G89" t="s">
        <v>1544</v>
      </c>
      <c r="H89" t="s">
        <v>1192</v>
      </c>
      <c r="I89">
        <v>3.64</v>
      </c>
      <c r="J89">
        <v>3.5</v>
      </c>
      <c r="K89">
        <v>3.5</v>
      </c>
      <c r="L89">
        <v>4</v>
      </c>
      <c r="M89">
        <v>3.5</v>
      </c>
      <c r="N89">
        <v>3.5</v>
      </c>
      <c r="O89">
        <v>3.5</v>
      </c>
      <c r="P89">
        <v>4</v>
      </c>
      <c r="Q89" t="s">
        <v>1193</v>
      </c>
      <c r="R89">
        <v>101</v>
      </c>
      <c r="S89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</row>
    <row r="90" spans="2:19" hidden="1" x14ac:dyDescent="0.35">
      <c r="B90">
        <v>87</v>
      </c>
      <c r="C90" t="s">
        <v>1263</v>
      </c>
      <c r="D90">
        <v>2009</v>
      </c>
      <c r="E90" t="s">
        <v>1531</v>
      </c>
      <c r="F90" t="s">
        <v>1289</v>
      </c>
      <c r="G90" t="s">
        <v>1544</v>
      </c>
      <c r="H90" t="s">
        <v>1194</v>
      </c>
      <c r="I90">
        <v>4.57</v>
      </c>
      <c r="J90">
        <v>4.5</v>
      </c>
      <c r="K90">
        <v>4.5</v>
      </c>
      <c r="L90">
        <v>4.5</v>
      </c>
      <c r="M90">
        <v>4</v>
      </c>
      <c r="N90">
        <v>4.5</v>
      </c>
      <c r="O90">
        <v>5</v>
      </c>
      <c r="P90">
        <v>5</v>
      </c>
      <c r="Q90" t="s">
        <v>1195</v>
      </c>
      <c r="R90">
        <v>112</v>
      </c>
      <c r="S90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</row>
    <row r="91" spans="2:19" hidden="1" x14ac:dyDescent="0.35">
      <c r="B91">
        <v>88</v>
      </c>
      <c r="C91" t="s">
        <v>1264</v>
      </c>
      <c r="D91">
        <v>2012</v>
      </c>
      <c r="E91" t="s">
        <v>1531</v>
      </c>
      <c r="F91" t="s">
        <v>1289</v>
      </c>
      <c r="G91" t="s">
        <v>1544</v>
      </c>
      <c r="H91" t="s">
        <v>1196</v>
      </c>
      <c r="I91">
        <v>3.57</v>
      </c>
      <c r="J91">
        <v>4.5</v>
      </c>
      <c r="K91">
        <v>4</v>
      </c>
      <c r="L91">
        <v>3.5</v>
      </c>
      <c r="M91">
        <v>3.5</v>
      </c>
      <c r="N91">
        <v>3</v>
      </c>
      <c r="O91">
        <v>3</v>
      </c>
      <c r="P91">
        <v>3.5</v>
      </c>
      <c r="Q91" t="s">
        <v>225</v>
      </c>
      <c r="R91">
        <v>96</v>
      </c>
      <c r="S91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</row>
    <row r="92" spans="2:19" hidden="1" x14ac:dyDescent="0.35">
      <c r="B92">
        <v>89</v>
      </c>
      <c r="C92" t="s">
        <v>811</v>
      </c>
      <c r="D92">
        <v>2017</v>
      </c>
      <c r="E92" t="s">
        <v>1531</v>
      </c>
      <c r="F92" t="s">
        <v>718</v>
      </c>
      <c r="G92" t="s">
        <v>1544</v>
      </c>
      <c r="H92" t="s">
        <v>812</v>
      </c>
      <c r="I92">
        <v>2.71</v>
      </c>
      <c r="J92">
        <v>2.5</v>
      </c>
      <c r="K92">
        <v>2.5</v>
      </c>
      <c r="L92">
        <v>3</v>
      </c>
      <c r="M92">
        <v>2.5</v>
      </c>
      <c r="N92">
        <v>2</v>
      </c>
      <c r="O92">
        <v>3.5</v>
      </c>
      <c r="P92">
        <v>3</v>
      </c>
      <c r="Q92" t="s">
        <v>131</v>
      </c>
      <c r="R92">
        <v>85</v>
      </c>
      <c r="S92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</row>
    <row r="93" spans="2:19" hidden="1" x14ac:dyDescent="0.35">
      <c r="B93">
        <v>90</v>
      </c>
      <c r="C93" t="s">
        <v>1376</v>
      </c>
      <c r="D93">
        <v>2012</v>
      </c>
      <c r="E93" t="s">
        <v>1531</v>
      </c>
      <c r="F93" t="s">
        <v>718</v>
      </c>
      <c r="G93" t="s">
        <v>1544</v>
      </c>
      <c r="H93" t="s">
        <v>1442</v>
      </c>
      <c r="I93">
        <v>3.21</v>
      </c>
      <c r="J93">
        <v>3</v>
      </c>
      <c r="K93">
        <v>3</v>
      </c>
      <c r="L93">
        <v>3</v>
      </c>
      <c r="M93">
        <v>3</v>
      </c>
      <c r="N93">
        <v>3.5</v>
      </c>
      <c r="O93">
        <v>4</v>
      </c>
      <c r="P93">
        <v>3</v>
      </c>
      <c r="Q93" t="s">
        <v>232</v>
      </c>
      <c r="R93">
        <v>86</v>
      </c>
      <c r="S93" t="str">
        <f xml:space="preserve"> HYPERLINK("ReviewHtml/review_Fairy_Tail_-_Phoenix_Priestess.html", "https://2danicritic.github.io/ReviewHtml/review_Fairy_Tail_-_Phoenix_Priestess.html")</f>
        <v>https://2danicritic.github.io/ReviewHtml/review_Fairy_Tail_-_Phoenix_Priestess.html</v>
      </c>
    </row>
    <row r="94" spans="2:19" x14ac:dyDescent="0.35">
      <c r="B94">
        <v>91</v>
      </c>
      <c r="C94" t="s">
        <v>813</v>
      </c>
      <c r="D94">
        <v>2006</v>
      </c>
      <c r="E94" t="s">
        <v>1531</v>
      </c>
      <c r="F94" t="s">
        <v>814</v>
      </c>
      <c r="G94" t="s">
        <v>1545</v>
      </c>
      <c r="H94" t="s">
        <v>815</v>
      </c>
      <c r="I94">
        <v>2.64</v>
      </c>
      <c r="J94">
        <v>3</v>
      </c>
      <c r="K94">
        <v>3</v>
      </c>
      <c r="L94">
        <v>3</v>
      </c>
      <c r="M94">
        <v>3</v>
      </c>
      <c r="N94">
        <v>2</v>
      </c>
      <c r="O94">
        <v>2.5</v>
      </c>
      <c r="P94">
        <v>2</v>
      </c>
      <c r="Q94" t="s">
        <v>132</v>
      </c>
      <c r="R94">
        <v>600</v>
      </c>
      <c r="S94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95" spans="2:19" hidden="1" x14ac:dyDescent="0.35">
      <c r="B95">
        <v>92</v>
      </c>
      <c r="C95" t="s">
        <v>1377</v>
      </c>
      <c r="D95">
        <v>2010</v>
      </c>
      <c r="E95" t="s">
        <v>1531</v>
      </c>
      <c r="F95" t="s">
        <v>814</v>
      </c>
      <c r="G95" t="s">
        <v>1544</v>
      </c>
      <c r="H95" t="s">
        <v>815</v>
      </c>
      <c r="I95">
        <v>3.57</v>
      </c>
      <c r="J95">
        <v>3.5</v>
      </c>
      <c r="K95">
        <v>3.5</v>
      </c>
      <c r="L95">
        <v>4</v>
      </c>
      <c r="M95">
        <v>3.5</v>
      </c>
      <c r="N95">
        <v>3.5</v>
      </c>
      <c r="O95">
        <v>3.5</v>
      </c>
      <c r="P95">
        <v>3.5</v>
      </c>
      <c r="Q95" t="s">
        <v>1338</v>
      </c>
      <c r="R95">
        <v>105</v>
      </c>
      <c r="S95" t="str">
        <f xml:space="preserve"> HYPERLINK("ReviewHtml/review_Fate_-_Stay_Night_-_Unlimited_Blade_Works.html", "https://2danicritic.github.io/ReviewHtml/review_Fate_-_Stay_Night_-_Unlimited_Blade_Works.html")</f>
        <v>https://2danicritic.github.io/ReviewHtml/review_Fate_-_Stay_Night_-_Unlimited_Blade_Works.html</v>
      </c>
    </row>
    <row r="96" spans="2:19" x14ac:dyDescent="0.35">
      <c r="B96">
        <v>93</v>
      </c>
      <c r="C96" t="s">
        <v>1378</v>
      </c>
      <c r="D96">
        <v>2014</v>
      </c>
      <c r="E96" t="s">
        <v>1531</v>
      </c>
      <c r="F96" t="s">
        <v>817</v>
      </c>
      <c r="G96" t="s">
        <v>1545</v>
      </c>
      <c r="H96" t="s">
        <v>1443</v>
      </c>
      <c r="I96">
        <v>3.86</v>
      </c>
      <c r="J96">
        <v>4</v>
      </c>
      <c r="K96">
        <v>4.5</v>
      </c>
      <c r="L96">
        <v>4.5</v>
      </c>
      <c r="M96">
        <v>3.5</v>
      </c>
      <c r="N96">
        <v>3.5</v>
      </c>
      <c r="O96">
        <v>3.5</v>
      </c>
      <c r="P96">
        <v>3.5</v>
      </c>
      <c r="Q96" t="s">
        <v>1339</v>
      </c>
      <c r="R96">
        <v>735</v>
      </c>
      <c r="S96" t="str">
        <f xml:space="preserve"> HYPERLINK("ReviewHtml/review_Fate_-_Stay_Night_-_Unlimited_Blade_Works_(TV).html", "https://2danicritic.github.io/ReviewHtml/review_Fate_-_Stay_Night_-_Unlimited_Blade_Works_(TV).html")</f>
        <v>https://2danicritic.github.io/ReviewHtml/review_Fate_-_Stay_Night_-_Unlimited_Blade_Works_(TV).html</v>
      </c>
    </row>
    <row r="97" spans="2:19" x14ac:dyDescent="0.35">
      <c r="B97">
        <v>94</v>
      </c>
      <c r="C97" t="s">
        <v>816</v>
      </c>
      <c r="D97">
        <v>2011</v>
      </c>
      <c r="E97" t="s">
        <v>1531</v>
      </c>
      <c r="F97" t="s">
        <v>817</v>
      </c>
      <c r="G97" t="s">
        <v>1545</v>
      </c>
      <c r="H97" t="s">
        <v>818</v>
      </c>
      <c r="I97">
        <v>4.93</v>
      </c>
      <c r="J97">
        <v>5</v>
      </c>
      <c r="K97">
        <v>5</v>
      </c>
      <c r="L97">
        <v>5</v>
      </c>
      <c r="M97">
        <v>4.5</v>
      </c>
      <c r="N97">
        <v>5</v>
      </c>
      <c r="O97">
        <v>5</v>
      </c>
      <c r="P97">
        <v>5</v>
      </c>
      <c r="Q97" t="s">
        <v>133</v>
      </c>
      <c r="R97">
        <v>620</v>
      </c>
      <c r="S97" t="str">
        <f xml:space="preserve"> HYPERLINK("ReviewHtml/review_Fate_-_Zero.html", "https://2danicritic.github.io/ReviewHtml/review_Fate_-_Zero.html")</f>
        <v>https://2danicritic.github.io/ReviewHtml/review_Fate_-_Zero.html</v>
      </c>
    </row>
    <row r="98" spans="2:19" hidden="1" x14ac:dyDescent="0.35">
      <c r="B98">
        <v>95</v>
      </c>
      <c r="C98" t="s">
        <v>1265</v>
      </c>
      <c r="D98">
        <v>1983</v>
      </c>
      <c r="E98" t="s">
        <v>1532</v>
      </c>
      <c r="F98" t="s">
        <v>1290</v>
      </c>
      <c r="G98" t="s">
        <v>1544</v>
      </c>
      <c r="H98" t="s">
        <v>1176</v>
      </c>
      <c r="I98">
        <v>2.93</v>
      </c>
      <c r="J98">
        <v>2.5</v>
      </c>
      <c r="K98">
        <v>2.5</v>
      </c>
      <c r="L98">
        <v>3</v>
      </c>
      <c r="M98">
        <v>2.5</v>
      </c>
      <c r="N98">
        <v>3</v>
      </c>
      <c r="O98">
        <v>3.5</v>
      </c>
      <c r="P98">
        <v>3.5</v>
      </c>
      <c r="Q98" t="s">
        <v>1197</v>
      </c>
      <c r="R98">
        <v>81</v>
      </c>
      <c r="S98" t="str">
        <f xml:space="preserve"> HYPERLINK("ReviewHtml/review_Fire_and_Ice.html", "https://2danicritic.github.io/ReviewHtml/review_Fire_and_Ice.html")</f>
        <v>https://2danicritic.github.io/ReviewHtml/review_Fire_and_Ice.html</v>
      </c>
    </row>
    <row r="99" spans="2:19" hidden="1" x14ac:dyDescent="0.35">
      <c r="B99">
        <v>96</v>
      </c>
      <c r="C99" t="s">
        <v>819</v>
      </c>
      <c r="D99">
        <v>2017</v>
      </c>
      <c r="E99" t="s">
        <v>1531</v>
      </c>
      <c r="F99" t="s">
        <v>692</v>
      </c>
      <c r="G99" t="s">
        <v>1544</v>
      </c>
      <c r="H99" t="s">
        <v>134</v>
      </c>
      <c r="I99">
        <v>2.5</v>
      </c>
      <c r="J99">
        <v>3</v>
      </c>
      <c r="K99">
        <v>3</v>
      </c>
      <c r="L99">
        <v>3.5</v>
      </c>
      <c r="M99">
        <v>2.5</v>
      </c>
      <c r="N99">
        <v>1.5</v>
      </c>
      <c r="O99">
        <v>2.5</v>
      </c>
      <c r="P99">
        <v>1.5</v>
      </c>
      <c r="Q99" t="s">
        <v>135</v>
      </c>
      <c r="R99">
        <v>90</v>
      </c>
      <c r="S99" t="str">
        <f xml:space="preserve"> HYPERLINK("ReviewHtml/review_Fireworks.html", "https://2danicritic.github.io/ReviewHtml/review_Fireworks.html")</f>
        <v>https://2danicritic.github.io/ReviewHtml/review_Fireworks.html</v>
      </c>
    </row>
    <row r="100" spans="2:19" x14ac:dyDescent="0.35">
      <c r="B100">
        <v>97</v>
      </c>
      <c r="C100" t="s">
        <v>820</v>
      </c>
      <c r="D100">
        <v>2000</v>
      </c>
      <c r="E100" t="s">
        <v>1531</v>
      </c>
      <c r="F100" t="s">
        <v>821</v>
      </c>
      <c r="G100" t="s">
        <v>1546</v>
      </c>
      <c r="H100" t="s">
        <v>822</v>
      </c>
      <c r="I100">
        <v>4.57</v>
      </c>
      <c r="J100">
        <v>4</v>
      </c>
      <c r="K100">
        <v>4</v>
      </c>
      <c r="L100">
        <v>5</v>
      </c>
      <c r="M100">
        <v>4</v>
      </c>
      <c r="N100">
        <v>5</v>
      </c>
      <c r="O100">
        <v>5</v>
      </c>
      <c r="P100">
        <v>5</v>
      </c>
      <c r="Q100" t="s">
        <v>136</v>
      </c>
      <c r="R100">
        <v>150</v>
      </c>
      <c r="S100" t="str">
        <f xml:space="preserve"> HYPERLINK("ReviewHtml/review_FLCL.html", "https://2danicritic.github.io/ReviewHtml/review_FLCL.html")</f>
        <v>https://2danicritic.github.io/ReviewHtml/review_FLCL.html</v>
      </c>
    </row>
    <row r="101" spans="2:19" x14ac:dyDescent="0.35">
      <c r="B101">
        <v>98</v>
      </c>
      <c r="C101" t="s">
        <v>823</v>
      </c>
      <c r="D101">
        <v>2016</v>
      </c>
      <c r="E101" t="s">
        <v>1531</v>
      </c>
      <c r="F101" t="s">
        <v>824</v>
      </c>
      <c r="G101" t="s">
        <v>1545</v>
      </c>
      <c r="H101" t="s">
        <v>825</v>
      </c>
      <c r="I101">
        <v>3.71</v>
      </c>
      <c r="J101">
        <v>4</v>
      </c>
      <c r="K101">
        <v>4</v>
      </c>
      <c r="L101">
        <v>3.5</v>
      </c>
      <c r="M101">
        <v>3</v>
      </c>
      <c r="N101">
        <v>3.5</v>
      </c>
      <c r="O101">
        <v>4</v>
      </c>
      <c r="P101">
        <v>4</v>
      </c>
      <c r="Q101" t="s">
        <v>137</v>
      </c>
      <c r="R101">
        <v>325</v>
      </c>
      <c r="S101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102" spans="2:19" hidden="1" x14ac:dyDescent="0.35">
      <c r="B102">
        <v>99</v>
      </c>
      <c r="C102" t="s">
        <v>826</v>
      </c>
      <c r="D102">
        <v>2011</v>
      </c>
      <c r="E102" t="s">
        <v>1531</v>
      </c>
      <c r="F102" t="s">
        <v>750</v>
      </c>
      <c r="G102" t="s">
        <v>1544</v>
      </c>
      <c r="H102" t="s">
        <v>827</v>
      </c>
      <c r="I102">
        <v>3.43</v>
      </c>
      <c r="J102">
        <v>3</v>
      </c>
      <c r="K102">
        <v>3.5</v>
      </c>
      <c r="L102">
        <v>3.5</v>
      </c>
      <c r="M102">
        <v>3.5</v>
      </c>
      <c r="N102">
        <v>3.5</v>
      </c>
      <c r="O102">
        <v>3</v>
      </c>
      <c r="P102">
        <v>4</v>
      </c>
      <c r="Q102" t="s">
        <v>138</v>
      </c>
      <c r="R102">
        <v>92</v>
      </c>
      <c r="S102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</row>
    <row r="103" spans="2:19" x14ac:dyDescent="0.35">
      <c r="B103">
        <v>100</v>
      </c>
      <c r="C103" t="s">
        <v>1379</v>
      </c>
      <c r="D103">
        <v>2003</v>
      </c>
      <c r="E103" t="s">
        <v>1531</v>
      </c>
      <c r="F103" t="s">
        <v>661</v>
      </c>
      <c r="G103" t="s">
        <v>1545</v>
      </c>
      <c r="H103" t="s">
        <v>675</v>
      </c>
      <c r="I103">
        <v>3.07</v>
      </c>
      <c r="J103">
        <v>2.5</v>
      </c>
      <c r="K103">
        <v>2.5</v>
      </c>
      <c r="L103">
        <v>3</v>
      </c>
      <c r="M103">
        <v>3</v>
      </c>
      <c r="N103">
        <v>3</v>
      </c>
      <c r="O103">
        <v>4</v>
      </c>
      <c r="P103">
        <v>3.5</v>
      </c>
      <c r="Q103" t="s">
        <v>1313</v>
      </c>
      <c r="R103">
        <v>300</v>
      </c>
      <c r="S103" t="str">
        <f xml:space="preserve"> HYPERLINK("ReviewHtml/review_Full_Metal_Panic_-_Fumoffu.html", "https://2danicritic.github.io/ReviewHtml/review_Full_Metal_Panic_-_Fumoffu.html")</f>
        <v>https://2danicritic.github.io/ReviewHtml/review_Full_Metal_Panic_-_Fumoffu.html</v>
      </c>
    </row>
    <row r="104" spans="2:19" x14ac:dyDescent="0.35">
      <c r="B104">
        <v>101</v>
      </c>
      <c r="C104" t="s">
        <v>1380</v>
      </c>
      <c r="D104">
        <v>2002</v>
      </c>
      <c r="E104" t="s">
        <v>1531</v>
      </c>
      <c r="F104" t="s">
        <v>667</v>
      </c>
      <c r="G104" t="s">
        <v>1545</v>
      </c>
      <c r="H104" t="s">
        <v>1444</v>
      </c>
      <c r="I104">
        <v>3</v>
      </c>
      <c r="J104">
        <v>2</v>
      </c>
      <c r="K104">
        <v>2.5</v>
      </c>
      <c r="L104">
        <v>3.5</v>
      </c>
      <c r="M104">
        <v>3</v>
      </c>
      <c r="N104">
        <v>3.5</v>
      </c>
      <c r="O104">
        <v>3</v>
      </c>
      <c r="P104">
        <v>3.5</v>
      </c>
      <c r="Q104" t="s">
        <v>1314</v>
      </c>
      <c r="R104">
        <v>600</v>
      </c>
      <c r="S104" t="str">
        <f xml:space="preserve"> HYPERLINK("ReviewHtml/review_Full_Metal_Panic!.html", "https://2danicritic.github.io/ReviewHtml/review_Full_Metal_Panic!.html")</f>
        <v>https://2danicritic.github.io/ReviewHtml/review_Full_Metal_Panic!.html</v>
      </c>
    </row>
    <row r="105" spans="2:19" x14ac:dyDescent="0.35">
      <c r="B105">
        <v>102</v>
      </c>
      <c r="C105" t="s">
        <v>1381</v>
      </c>
      <c r="D105">
        <v>2005</v>
      </c>
      <c r="E105" t="s">
        <v>1531</v>
      </c>
      <c r="F105" t="s">
        <v>661</v>
      </c>
      <c r="G105" t="s">
        <v>1545</v>
      </c>
      <c r="H105" t="s">
        <v>675</v>
      </c>
      <c r="I105">
        <v>3.43</v>
      </c>
      <c r="J105">
        <v>3.5</v>
      </c>
      <c r="K105">
        <v>3</v>
      </c>
      <c r="L105">
        <v>3.5</v>
      </c>
      <c r="M105">
        <v>3</v>
      </c>
      <c r="N105">
        <v>3.5</v>
      </c>
      <c r="O105">
        <v>3.5</v>
      </c>
      <c r="P105">
        <v>4</v>
      </c>
      <c r="Q105" t="s">
        <v>1315</v>
      </c>
      <c r="R105">
        <v>375</v>
      </c>
      <c r="S105" t="str">
        <f xml:space="preserve"> HYPERLINK("ReviewHtml/review_Full_Metal_Panic!_-_The_Second_Raid.html", "https://2danicritic.github.io/ReviewHtml/review_Full_Metal_Panic!_-_The_Second_Raid.html")</f>
        <v>https://2danicritic.github.io/ReviewHtml/review_Full_Metal_Panic!_-_The_Second_Raid.html</v>
      </c>
    </row>
    <row r="106" spans="2:19" hidden="1" x14ac:dyDescent="0.35">
      <c r="B106">
        <v>103</v>
      </c>
      <c r="C106" t="s">
        <v>1382</v>
      </c>
      <c r="D106">
        <v>2018</v>
      </c>
      <c r="E106" t="s">
        <v>1533</v>
      </c>
      <c r="F106" t="s">
        <v>1427</v>
      </c>
      <c r="G106" t="s">
        <v>1544</v>
      </c>
      <c r="H106" t="s">
        <v>1445</v>
      </c>
      <c r="I106">
        <v>3.43</v>
      </c>
      <c r="J106">
        <v>2.5</v>
      </c>
      <c r="K106">
        <v>3</v>
      </c>
      <c r="L106">
        <v>3.5</v>
      </c>
      <c r="M106">
        <v>3.5</v>
      </c>
      <c r="N106">
        <v>4</v>
      </c>
      <c r="O106">
        <v>3.5</v>
      </c>
      <c r="P106">
        <v>4</v>
      </c>
      <c r="Q106" t="s">
        <v>1316</v>
      </c>
      <c r="R106">
        <v>84</v>
      </c>
      <c r="S106" t="str">
        <f xml:space="preserve"> HYPERLINK("ReviewHtml/review_Funan.html", "https://2danicritic.github.io/ReviewHtml/review_Funan.html")</f>
        <v>https://2danicritic.github.io/ReviewHtml/review_Funan.html</v>
      </c>
    </row>
    <row r="107" spans="2:19" x14ac:dyDescent="0.35">
      <c r="B107">
        <v>104</v>
      </c>
      <c r="C107" t="s">
        <v>828</v>
      </c>
      <c r="D107">
        <v>2015</v>
      </c>
      <c r="E107" t="s">
        <v>1531</v>
      </c>
      <c r="F107" t="s">
        <v>783</v>
      </c>
      <c r="G107" t="s">
        <v>1545</v>
      </c>
      <c r="H107" t="s">
        <v>829</v>
      </c>
      <c r="I107">
        <v>3.5</v>
      </c>
      <c r="J107">
        <v>3</v>
      </c>
      <c r="K107">
        <v>3.5</v>
      </c>
      <c r="L107">
        <v>4</v>
      </c>
      <c r="M107">
        <v>3.5</v>
      </c>
      <c r="N107">
        <v>3</v>
      </c>
      <c r="O107">
        <v>3.5</v>
      </c>
      <c r="P107">
        <v>4</v>
      </c>
      <c r="Q107" t="s">
        <v>139</v>
      </c>
      <c r="R107">
        <v>300</v>
      </c>
      <c r="S107" t="str">
        <f xml:space="preserve"> HYPERLINK("ReviewHtml/review_Gangsta.html", "https://2danicritic.github.io/ReviewHtml/review_Gangsta.html")</f>
        <v>https://2danicritic.github.io/ReviewHtml/review_Gangsta.html</v>
      </c>
    </row>
    <row r="108" spans="2:19" x14ac:dyDescent="0.35">
      <c r="B108">
        <v>105</v>
      </c>
      <c r="C108" t="s">
        <v>830</v>
      </c>
      <c r="D108">
        <v>2004</v>
      </c>
      <c r="E108" t="s">
        <v>1531</v>
      </c>
      <c r="F108" t="s">
        <v>667</v>
      </c>
      <c r="G108" t="s">
        <v>1545</v>
      </c>
      <c r="H108" t="s">
        <v>831</v>
      </c>
      <c r="I108">
        <v>4.29</v>
      </c>
      <c r="J108">
        <v>3</v>
      </c>
      <c r="K108">
        <v>4.5</v>
      </c>
      <c r="L108">
        <v>5</v>
      </c>
      <c r="M108">
        <v>4</v>
      </c>
      <c r="N108">
        <v>4.5</v>
      </c>
      <c r="O108">
        <v>4</v>
      </c>
      <c r="P108">
        <v>5</v>
      </c>
      <c r="Q108" t="s">
        <v>140</v>
      </c>
      <c r="R108">
        <v>600</v>
      </c>
      <c r="S108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109" spans="2:19" x14ac:dyDescent="0.35">
      <c r="B109">
        <v>106</v>
      </c>
      <c r="C109" t="s">
        <v>832</v>
      </c>
      <c r="D109">
        <v>2004</v>
      </c>
      <c r="E109" t="s">
        <v>1531</v>
      </c>
      <c r="F109" t="s">
        <v>667</v>
      </c>
      <c r="G109" t="s">
        <v>1545</v>
      </c>
      <c r="H109" t="s">
        <v>833</v>
      </c>
      <c r="I109">
        <v>3.29</v>
      </c>
      <c r="J109">
        <v>2.5</v>
      </c>
      <c r="K109">
        <v>2.5</v>
      </c>
      <c r="L109">
        <v>3</v>
      </c>
      <c r="M109">
        <v>2.5</v>
      </c>
      <c r="N109">
        <v>4</v>
      </c>
      <c r="O109">
        <v>4.5</v>
      </c>
      <c r="P109">
        <v>4</v>
      </c>
      <c r="Q109" t="s">
        <v>141</v>
      </c>
      <c r="R109">
        <v>650</v>
      </c>
      <c r="S109" t="str">
        <f xml:space="preserve"> HYPERLINK("ReviewHtml/review_Gantz.html", "https://2danicritic.github.io/ReviewHtml/review_Gantz.html")</f>
        <v>https://2danicritic.github.io/ReviewHtml/review_Gantz.html</v>
      </c>
    </row>
    <row r="110" spans="2:19" x14ac:dyDescent="0.35">
      <c r="B110">
        <v>107</v>
      </c>
      <c r="C110" t="s">
        <v>834</v>
      </c>
      <c r="D110">
        <v>2013</v>
      </c>
      <c r="E110" t="s">
        <v>1531</v>
      </c>
      <c r="F110" t="s">
        <v>734</v>
      </c>
      <c r="G110" t="s">
        <v>1545</v>
      </c>
      <c r="H110" t="s">
        <v>835</v>
      </c>
      <c r="I110">
        <v>3.14</v>
      </c>
      <c r="J110">
        <v>3.5</v>
      </c>
      <c r="K110">
        <v>3.5</v>
      </c>
      <c r="L110">
        <v>2.5</v>
      </c>
      <c r="M110">
        <v>3</v>
      </c>
      <c r="N110">
        <v>3.5</v>
      </c>
      <c r="O110">
        <v>3</v>
      </c>
      <c r="P110">
        <v>3</v>
      </c>
      <c r="Q110" t="s">
        <v>142</v>
      </c>
      <c r="R110">
        <v>365</v>
      </c>
      <c r="S110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111" spans="2:19" hidden="1" x14ac:dyDescent="0.35">
      <c r="B111">
        <v>108</v>
      </c>
      <c r="C111" t="s">
        <v>836</v>
      </c>
      <c r="D111">
        <v>2016</v>
      </c>
      <c r="E111" t="s">
        <v>1531</v>
      </c>
      <c r="F111" t="s">
        <v>837</v>
      </c>
      <c r="G111" t="s">
        <v>1544</v>
      </c>
      <c r="H111" t="s">
        <v>829</v>
      </c>
      <c r="I111">
        <v>3.57</v>
      </c>
      <c r="J111">
        <v>3.5</v>
      </c>
      <c r="K111">
        <v>4</v>
      </c>
      <c r="L111">
        <v>3.5</v>
      </c>
      <c r="M111">
        <v>3</v>
      </c>
      <c r="N111">
        <v>4</v>
      </c>
      <c r="O111">
        <v>3</v>
      </c>
      <c r="P111">
        <v>4</v>
      </c>
      <c r="Q111" t="s">
        <v>143</v>
      </c>
      <c r="R111">
        <v>115</v>
      </c>
      <c r="S111" t="str">
        <f xml:space="preserve"> HYPERLINK("ReviewHtml/review_Genocidal_Organ.html", "https://2danicritic.github.io/ReviewHtml/review_Genocidal_Organ.html")</f>
        <v>https://2danicritic.github.io/ReviewHtml/review_Genocidal_Organ.html</v>
      </c>
    </row>
    <row r="112" spans="2:19" hidden="1" x14ac:dyDescent="0.35">
      <c r="B112">
        <v>109</v>
      </c>
      <c r="C112" t="s">
        <v>838</v>
      </c>
      <c r="D112">
        <v>1995</v>
      </c>
      <c r="E112" t="s">
        <v>1531</v>
      </c>
      <c r="F112" t="s">
        <v>734</v>
      </c>
      <c r="G112" t="s">
        <v>1544</v>
      </c>
      <c r="H112" t="s">
        <v>839</v>
      </c>
      <c r="I112">
        <v>3.71</v>
      </c>
      <c r="J112">
        <v>3.5</v>
      </c>
      <c r="K112">
        <v>4</v>
      </c>
      <c r="L112">
        <v>4.5</v>
      </c>
      <c r="M112">
        <v>2</v>
      </c>
      <c r="N112">
        <v>4.5</v>
      </c>
      <c r="O112">
        <v>3</v>
      </c>
      <c r="P112">
        <v>4.5</v>
      </c>
      <c r="Q112" t="s">
        <v>144</v>
      </c>
      <c r="R112">
        <v>82</v>
      </c>
      <c r="S112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</row>
    <row r="113" spans="2:19" hidden="1" x14ac:dyDescent="0.35">
      <c r="B113">
        <v>110</v>
      </c>
      <c r="C113" t="s">
        <v>840</v>
      </c>
      <c r="D113">
        <v>2006</v>
      </c>
      <c r="E113" t="s">
        <v>1531</v>
      </c>
      <c r="F113" t="s">
        <v>734</v>
      </c>
      <c r="G113" t="s">
        <v>1544</v>
      </c>
      <c r="H113" t="s">
        <v>804</v>
      </c>
      <c r="I113">
        <v>3.64</v>
      </c>
      <c r="J113">
        <v>4</v>
      </c>
      <c r="K113">
        <v>3.5</v>
      </c>
      <c r="L113">
        <v>4.5</v>
      </c>
      <c r="M113">
        <v>4</v>
      </c>
      <c r="N113">
        <v>3.5</v>
      </c>
      <c r="O113">
        <v>3</v>
      </c>
      <c r="P113">
        <v>3</v>
      </c>
      <c r="Q113" t="s">
        <v>145</v>
      </c>
      <c r="R113">
        <v>105</v>
      </c>
      <c r="S113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</row>
    <row r="114" spans="2:19" x14ac:dyDescent="0.35">
      <c r="B114">
        <v>111</v>
      </c>
      <c r="C114" t="s">
        <v>841</v>
      </c>
      <c r="D114">
        <v>2002</v>
      </c>
      <c r="E114" t="s">
        <v>1531</v>
      </c>
      <c r="F114" t="s">
        <v>734</v>
      </c>
      <c r="G114" t="s">
        <v>1545</v>
      </c>
      <c r="H114" t="s">
        <v>804</v>
      </c>
      <c r="I114">
        <v>4.1399999999999997</v>
      </c>
      <c r="J114">
        <v>3.5</v>
      </c>
      <c r="K114">
        <v>3.5</v>
      </c>
      <c r="L114">
        <v>4.5</v>
      </c>
      <c r="M114">
        <v>4</v>
      </c>
      <c r="N114">
        <v>4.5</v>
      </c>
      <c r="O114">
        <v>4</v>
      </c>
      <c r="P114">
        <v>5</v>
      </c>
      <c r="Q114" t="s">
        <v>143</v>
      </c>
      <c r="R114">
        <v>1300</v>
      </c>
      <c r="S114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115" spans="2:19" hidden="1" x14ac:dyDescent="0.35">
      <c r="B115">
        <v>112</v>
      </c>
      <c r="C115" t="s">
        <v>842</v>
      </c>
      <c r="D115">
        <v>2004</v>
      </c>
      <c r="E115" t="s">
        <v>1531</v>
      </c>
      <c r="F115" t="s">
        <v>734</v>
      </c>
      <c r="G115" t="s">
        <v>1544</v>
      </c>
      <c r="H115" t="s">
        <v>839</v>
      </c>
      <c r="I115">
        <v>3.79</v>
      </c>
      <c r="J115">
        <v>4.5</v>
      </c>
      <c r="K115">
        <v>4</v>
      </c>
      <c r="L115">
        <v>4.5</v>
      </c>
      <c r="M115">
        <v>3.5</v>
      </c>
      <c r="N115">
        <v>3.5</v>
      </c>
      <c r="O115">
        <v>2.5</v>
      </c>
      <c r="P115">
        <v>4</v>
      </c>
      <c r="Q115" t="s">
        <v>93</v>
      </c>
      <c r="R115">
        <v>98</v>
      </c>
      <c r="S115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</row>
    <row r="116" spans="2:19" x14ac:dyDescent="0.35">
      <c r="B116">
        <v>113</v>
      </c>
      <c r="C116" t="s">
        <v>1330</v>
      </c>
      <c r="D116">
        <v>2012</v>
      </c>
      <c r="E116" t="s">
        <v>1531</v>
      </c>
      <c r="F116" t="s">
        <v>1428</v>
      </c>
      <c r="G116" t="s">
        <v>1545</v>
      </c>
      <c r="H116" t="s">
        <v>1021</v>
      </c>
      <c r="I116">
        <v>3.21</v>
      </c>
      <c r="J116">
        <v>3.5</v>
      </c>
      <c r="K116">
        <v>3</v>
      </c>
      <c r="L116">
        <v>4</v>
      </c>
      <c r="M116">
        <v>2.5</v>
      </c>
      <c r="N116">
        <v>2.5</v>
      </c>
      <c r="O116">
        <v>3.5</v>
      </c>
      <c r="P116">
        <v>3.5</v>
      </c>
      <c r="Q116" t="s">
        <v>1317</v>
      </c>
      <c r="R116">
        <v>300</v>
      </c>
      <c r="S116" t="str">
        <f xml:space="preserve"> HYPERLINK("ReviewHtml/review_Girls_und_Panzer.html", "https://2danicritic.github.io/ReviewHtml/review_Girls_und_Panzer.html")</f>
        <v>https://2danicritic.github.io/ReviewHtml/review_Girls_und_Panzer.html</v>
      </c>
    </row>
    <row r="117" spans="2:19" hidden="1" x14ac:dyDescent="0.35">
      <c r="B117">
        <v>114</v>
      </c>
      <c r="C117" t="s">
        <v>1383</v>
      </c>
      <c r="D117">
        <v>2015</v>
      </c>
      <c r="E117" t="s">
        <v>1531</v>
      </c>
      <c r="F117" t="s">
        <v>1428</v>
      </c>
      <c r="G117" t="s">
        <v>1544</v>
      </c>
      <c r="H117" t="s">
        <v>1021</v>
      </c>
      <c r="I117">
        <v>3.43</v>
      </c>
      <c r="J117">
        <v>4</v>
      </c>
      <c r="K117">
        <v>3.5</v>
      </c>
      <c r="L117">
        <v>4</v>
      </c>
      <c r="M117">
        <v>3</v>
      </c>
      <c r="N117">
        <v>2</v>
      </c>
      <c r="O117">
        <v>4</v>
      </c>
      <c r="P117">
        <v>3.5</v>
      </c>
      <c r="Q117" t="s">
        <v>1317</v>
      </c>
      <c r="R117">
        <v>119</v>
      </c>
      <c r="S117" t="str">
        <f xml:space="preserve"> HYPERLINK("ReviewHtml/review_Girls_und_Panzer_-_Der_Film.html", "https://2danicritic.github.io/ReviewHtml/review_Girls_und_Panzer_-_Der_Film.html")</f>
        <v>https://2danicritic.github.io/ReviewHtml/review_Girls_und_Panzer_-_Der_Film.html</v>
      </c>
    </row>
    <row r="118" spans="2:19" x14ac:dyDescent="0.35">
      <c r="B118">
        <v>115</v>
      </c>
      <c r="C118" t="s">
        <v>1384</v>
      </c>
      <c r="D118">
        <v>2012</v>
      </c>
      <c r="E118" t="s">
        <v>1531</v>
      </c>
      <c r="F118" t="s">
        <v>1428</v>
      </c>
      <c r="G118" t="s">
        <v>1546</v>
      </c>
      <c r="H118" t="s">
        <v>1021</v>
      </c>
      <c r="I118">
        <v>3.07</v>
      </c>
      <c r="J118">
        <v>3.5</v>
      </c>
      <c r="K118">
        <v>3</v>
      </c>
      <c r="L118">
        <v>3.5</v>
      </c>
      <c r="M118">
        <v>3</v>
      </c>
      <c r="N118">
        <v>2</v>
      </c>
      <c r="O118">
        <v>3.5</v>
      </c>
      <c r="P118">
        <v>3</v>
      </c>
      <c r="Q118" t="s">
        <v>1318</v>
      </c>
      <c r="R118">
        <v>112</v>
      </c>
      <c r="S118" t="str">
        <f xml:space="preserve"> HYPERLINK("ReviewHtml/review_Girls_und_Panzer_-_OVA.html", "https://2danicritic.github.io/ReviewHtml/review_Girls_und_Panzer_-_OVA.html")</f>
        <v>https://2danicritic.github.io/ReviewHtml/review_Girls_und_Panzer_-_OVA.html</v>
      </c>
    </row>
    <row r="119" spans="2:19" x14ac:dyDescent="0.35">
      <c r="B119">
        <v>116</v>
      </c>
      <c r="C119" t="s">
        <v>843</v>
      </c>
      <c r="D119">
        <v>2012</v>
      </c>
      <c r="E119" t="s">
        <v>1531</v>
      </c>
      <c r="F119" t="s">
        <v>762</v>
      </c>
      <c r="G119" t="s">
        <v>1545</v>
      </c>
      <c r="H119" t="s">
        <v>844</v>
      </c>
      <c r="I119">
        <v>2.14</v>
      </c>
      <c r="J119">
        <v>1.5</v>
      </c>
      <c r="K119">
        <v>2</v>
      </c>
      <c r="L119">
        <v>2</v>
      </c>
      <c r="M119">
        <v>4</v>
      </c>
      <c r="N119">
        <v>1.5</v>
      </c>
      <c r="O119">
        <v>3</v>
      </c>
      <c r="P119">
        <v>1</v>
      </c>
      <c r="Q119" t="s">
        <v>146</v>
      </c>
      <c r="R119">
        <v>325</v>
      </c>
      <c r="S119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120" spans="2:19" hidden="1" x14ac:dyDescent="0.35">
      <c r="B120">
        <v>117</v>
      </c>
      <c r="C120" t="s">
        <v>845</v>
      </c>
      <c r="D120">
        <v>1988</v>
      </c>
      <c r="E120" t="s">
        <v>1531</v>
      </c>
      <c r="F120" t="s">
        <v>750</v>
      </c>
      <c r="G120" t="s">
        <v>1544</v>
      </c>
      <c r="H120" t="s">
        <v>846</v>
      </c>
      <c r="I120">
        <v>3.29</v>
      </c>
      <c r="J120">
        <v>3</v>
      </c>
      <c r="K120">
        <v>2.5</v>
      </c>
      <c r="L120">
        <v>4</v>
      </c>
      <c r="M120">
        <v>4</v>
      </c>
      <c r="N120">
        <v>4</v>
      </c>
      <c r="O120">
        <v>1.5</v>
      </c>
      <c r="P120">
        <v>4</v>
      </c>
      <c r="Q120" t="s">
        <v>147</v>
      </c>
      <c r="R120">
        <v>89</v>
      </c>
      <c r="S120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121" spans="2:19" x14ac:dyDescent="0.35">
      <c r="B121">
        <v>118</v>
      </c>
      <c r="C121" t="s">
        <v>847</v>
      </c>
      <c r="D121">
        <v>2016</v>
      </c>
      <c r="E121" t="s">
        <v>1531</v>
      </c>
      <c r="F121" t="s">
        <v>718</v>
      </c>
      <c r="G121" t="s">
        <v>1545</v>
      </c>
      <c r="H121" t="s">
        <v>848</v>
      </c>
      <c r="I121">
        <v>3.64</v>
      </c>
      <c r="J121">
        <v>3.5</v>
      </c>
      <c r="K121">
        <v>4.5</v>
      </c>
      <c r="L121">
        <v>3.5</v>
      </c>
      <c r="M121">
        <v>3.5</v>
      </c>
      <c r="N121">
        <v>3</v>
      </c>
      <c r="O121">
        <v>3.5</v>
      </c>
      <c r="P121">
        <v>4</v>
      </c>
      <c r="Q121" t="s">
        <v>148</v>
      </c>
      <c r="R121">
        <v>300</v>
      </c>
      <c r="S121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122" spans="2:19" x14ac:dyDescent="0.35">
      <c r="B122">
        <v>119</v>
      </c>
      <c r="C122" t="s">
        <v>849</v>
      </c>
      <c r="D122">
        <v>2011</v>
      </c>
      <c r="E122" t="s">
        <v>1531</v>
      </c>
      <c r="F122" t="s">
        <v>692</v>
      </c>
      <c r="G122" t="s">
        <v>1545</v>
      </c>
      <c r="H122" t="s">
        <v>149</v>
      </c>
      <c r="I122">
        <v>3.07</v>
      </c>
      <c r="J122">
        <v>3.5</v>
      </c>
      <c r="K122">
        <v>3.5</v>
      </c>
      <c r="L122">
        <v>3</v>
      </c>
      <c r="M122">
        <v>3</v>
      </c>
      <c r="N122">
        <v>3</v>
      </c>
      <c r="O122">
        <v>3.5</v>
      </c>
      <c r="P122">
        <v>2</v>
      </c>
      <c r="Q122" t="s">
        <v>150</v>
      </c>
      <c r="R122">
        <v>300</v>
      </c>
      <c r="S122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123" spans="2:19" x14ac:dyDescent="0.35">
      <c r="B123">
        <v>120</v>
      </c>
      <c r="C123" t="s">
        <v>850</v>
      </c>
      <c r="D123">
        <v>2011</v>
      </c>
      <c r="E123" t="s">
        <v>1531</v>
      </c>
      <c r="F123" t="s">
        <v>734</v>
      </c>
      <c r="G123" t="s">
        <v>1545</v>
      </c>
      <c r="H123" t="s">
        <v>786</v>
      </c>
      <c r="I123">
        <v>3.21</v>
      </c>
      <c r="J123">
        <v>3.5</v>
      </c>
      <c r="K123">
        <v>3.5</v>
      </c>
      <c r="L123">
        <v>4</v>
      </c>
      <c r="M123">
        <v>3.5</v>
      </c>
      <c r="N123">
        <v>1.5</v>
      </c>
      <c r="O123">
        <v>2.5</v>
      </c>
      <c r="P123">
        <v>4</v>
      </c>
      <c r="Q123" t="s">
        <v>151</v>
      </c>
      <c r="R123">
        <v>550</v>
      </c>
      <c r="S123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124" spans="2:19" x14ac:dyDescent="0.35">
      <c r="B124">
        <v>121</v>
      </c>
      <c r="C124" t="s">
        <v>1385</v>
      </c>
      <c r="D124">
        <v>2004</v>
      </c>
      <c r="E124" t="s">
        <v>1531</v>
      </c>
      <c r="F124" t="s">
        <v>968</v>
      </c>
      <c r="G124" t="s">
        <v>1546</v>
      </c>
      <c r="H124" t="s">
        <v>822</v>
      </c>
      <c r="I124">
        <v>3.43</v>
      </c>
      <c r="J124">
        <v>3</v>
      </c>
      <c r="K124">
        <v>3.5</v>
      </c>
      <c r="L124">
        <v>3.5</v>
      </c>
      <c r="M124">
        <v>3.5</v>
      </c>
      <c r="N124">
        <v>3</v>
      </c>
      <c r="O124">
        <v>4</v>
      </c>
      <c r="P124">
        <v>3.5</v>
      </c>
      <c r="Q124" t="s">
        <v>1340</v>
      </c>
      <c r="R124">
        <v>175</v>
      </c>
      <c r="S124" t="str">
        <f xml:space="preserve"> HYPERLINK("ReviewHtml/review_Gunbuster_2.html", "https://2danicritic.github.io/ReviewHtml/review_Gunbuster_2.html")</f>
        <v>https://2danicritic.github.io/ReviewHtml/review_Gunbuster_2.html</v>
      </c>
    </row>
    <row r="125" spans="2:19" hidden="1" x14ac:dyDescent="0.35">
      <c r="B125">
        <v>122</v>
      </c>
      <c r="C125" t="s">
        <v>851</v>
      </c>
      <c r="D125">
        <v>2015</v>
      </c>
      <c r="E125" t="s">
        <v>1531</v>
      </c>
      <c r="F125" t="s">
        <v>705</v>
      </c>
      <c r="G125" t="s">
        <v>1544</v>
      </c>
      <c r="H125" t="s">
        <v>152</v>
      </c>
      <c r="I125">
        <v>4.1399999999999997</v>
      </c>
      <c r="J125">
        <v>4</v>
      </c>
      <c r="K125">
        <v>4.5</v>
      </c>
      <c r="L125">
        <v>4</v>
      </c>
      <c r="M125">
        <v>4</v>
      </c>
      <c r="N125">
        <v>4.5</v>
      </c>
      <c r="O125">
        <v>3.5</v>
      </c>
      <c r="P125">
        <v>4.5</v>
      </c>
      <c r="Q125" t="s">
        <v>153</v>
      </c>
      <c r="R125">
        <v>119</v>
      </c>
      <c r="S125" t="str">
        <f xml:space="preserve"> HYPERLINK("ReviewHtml/review_Harmony.html", "https://2danicritic.github.io/ReviewHtml/review_Harmony.html")</f>
        <v>https://2danicritic.github.io/ReviewHtml/review_Harmony.html</v>
      </c>
    </row>
    <row r="126" spans="2:19" hidden="1" x14ac:dyDescent="0.35">
      <c r="B126">
        <v>123</v>
      </c>
      <c r="C126" t="s">
        <v>852</v>
      </c>
      <c r="D126">
        <v>2017</v>
      </c>
      <c r="E126" t="s">
        <v>1534</v>
      </c>
      <c r="F126" t="s">
        <v>853</v>
      </c>
      <c r="G126" t="s">
        <v>1544</v>
      </c>
      <c r="H126" t="s">
        <v>854</v>
      </c>
      <c r="I126">
        <v>3.57</v>
      </c>
      <c r="J126">
        <v>1</v>
      </c>
      <c r="K126">
        <v>4</v>
      </c>
      <c r="L126">
        <v>4</v>
      </c>
      <c r="M126">
        <v>4</v>
      </c>
      <c r="N126">
        <v>4</v>
      </c>
      <c r="O126">
        <v>4</v>
      </c>
      <c r="P126">
        <v>4</v>
      </c>
      <c r="Q126" t="s">
        <v>154</v>
      </c>
      <c r="R126">
        <v>75</v>
      </c>
      <c r="S126" t="str">
        <f xml:space="preserve"> HYPERLINK("ReviewHtml/review_Have_a_Nice_Day.html", "https://2danicritic.github.io/ReviewHtml/review_Have_a_Nice_Day.html")</f>
        <v>https://2danicritic.github.io/ReviewHtml/review_Have_a_Nice_Day.html</v>
      </c>
    </row>
    <row r="127" spans="2:19" x14ac:dyDescent="0.35">
      <c r="B127">
        <v>124</v>
      </c>
      <c r="C127" t="s">
        <v>855</v>
      </c>
      <c r="D127">
        <v>2009</v>
      </c>
      <c r="E127" t="s">
        <v>1531</v>
      </c>
      <c r="F127" t="s">
        <v>753</v>
      </c>
      <c r="G127" t="s">
        <v>1545</v>
      </c>
      <c r="H127" t="s">
        <v>856</v>
      </c>
      <c r="I127">
        <v>2.86</v>
      </c>
      <c r="J127">
        <v>3</v>
      </c>
      <c r="K127">
        <v>3.5</v>
      </c>
      <c r="L127">
        <v>3</v>
      </c>
      <c r="M127">
        <v>2.5</v>
      </c>
      <c r="N127">
        <v>2.5</v>
      </c>
      <c r="O127">
        <v>2.5</v>
      </c>
      <c r="P127">
        <v>3</v>
      </c>
      <c r="Q127" t="s">
        <v>155</v>
      </c>
      <c r="R127">
        <v>650</v>
      </c>
      <c r="S127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128" spans="2:19" hidden="1" x14ac:dyDescent="0.35">
      <c r="B128">
        <v>125</v>
      </c>
      <c r="C128" t="s">
        <v>156</v>
      </c>
      <c r="D128">
        <v>2011</v>
      </c>
      <c r="E128" t="s">
        <v>1531</v>
      </c>
      <c r="F128" t="s">
        <v>753</v>
      </c>
      <c r="G128" t="s">
        <v>1544</v>
      </c>
      <c r="H128" t="s">
        <v>157</v>
      </c>
      <c r="I128">
        <v>2.21</v>
      </c>
      <c r="J128">
        <v>2.5</v>
      </c>
      <c r="K128">
        <v>3.5</v>
      </c>
      <c r="L128">
        <v>2.5</v>
      </c>
      <c r="M128">
        <v>2.5</v>
      </c>
      <c r="N128">
        <v>1.5</v>
      </c>
      <c r="O128">
        <v>2</v>
      </c>
      <c r="P128">
        <v>1</v>
      </c>
      <c r="Q128" t="s">
        <v>158</v>
      </c>
      <c r="R128">
        <v>97</v>
      </c>
      <c r="S128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</row>
    <row r="129" spans="2:19" x14ac:dyDescent="0.35">
      <c r="B129">
        <v>126</v>
      </c>
      <c r="C129" t="s">
        <v>857</v>
      </c>
      <c r="D129">
        <v>2011</v>
      </c>
      <c r="E129" t="s">
        <v>1531</v>
      </c>
      <c r="F129" t="s">
        <v>673</v>
      </c>
      <c r="G129" t="s">
        <v>1545</v>
      </c>
      <c r="H129" t="s">
        <v>858</v>
      </c>
      <c r="I129">
        <v>2.93</v>
      </c>
      <c r="J129">
        <v>3</v>
      </c>
      <c r="K129">
        <v>3.5</v>
      </c>
      <c r="L129">
        <v>3</v>
      </c>
      <c r="M129">
        <v>3</v>
      </c>
      <c r="N129">
        <v>2.5</v>
      </c>
      <c r="O129">
        <v>3</v>
      </c>
      <c r="P129">
        <v>2.5</v>
      </c>
      <c r="Q129" t="s">
        <v>159</v>
      </c>
      <c r="R129">
        <v>325</v>
      </c>
      <c r="S129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130" spans="2:19" hidden="1" x14ac:dyDescent="0.35">
      <c r="B130">
        <v>127</v>
      </c>
      <c r="C130" t="s">
        <v>1266</v>
      </c>
      <c r="D130">
        <v>2008</v>
      </c>
      <c r="E130" t="s">
        <v>1531</v>
      </c>
      <c r="F130" t="s">
        <v>697</v>
      </c>
      <c r="G130" t="s">
        <v>1544</v>
      </c>
      <c r="H130" t="s">
        <v>877</v>
      </c>
      <c r="I130">
        <v>3.5</v>
      </c>
      <c r="J130">
        <v>3</v>
      </c>
      <c r="K130">
        <v>4</v>
      </c>
      <c r="L130">
        <v>3</v>
      </c>
      <c r="M130">
        <v>3.5</v>
      </c>
      <c r="N130">
        <v>3</v>
      </c>
      <c r="O130">
        <v>4</v>
      </c>
      <c r="P130">
        <v>4</v>
      </c>
      <c r="Q130" t="s">
        <v>1198</v>
      </c>
      <c r="R130">
        <v>117</v>
      </c>
      <c r="S130" t="str">
        <f xml:space="preserve"> HYPERLINK("ReviewHtml/review_Hells.html", "https://2danicritic.github.io/ReviewHtml/review_Hells.html")</f>
        <v>https://2danicritic.github.io/ReviewHtml/review_Hells.html</v>
      </c>
    </row>
    <row r="131" spans="2:19" x14ac:dyDescent="0.35">
      <c r="B131">
        <v>128</v>
      </c>
      <c r="C131" t="s">
        <v>859</v>
      </c>
      <c r="D131">
        <v>2006</v>
      </c>
      <c r="E131" t="s">
        <v>1531</v>
      </c>
      <c r="F131" t="s">
        <v>160</v>
      </c>
      <c r="G131" t="s">
        <v>1546</v>
      </c>
      <c r="H131" t="s">
        <v>161</v>
      </c>
      <c r="I131">
        <v>4.21</v>
      </c>
      <c r="J131">
        <v>3</v>
      </c>
      <c r="K131">
        <v>5</v>
      </c>
      <c r="L131">
        <v>3.5</v>
      </c>
      <c r="M131">
        <v>5</v>
      </c>
      <c r="N131">
        <v>3</v>
      </c>
      <c r="O131">
        <v>5</v>
      </c>
      <c r="P131">
        <v>5</v>
      </c>
      <c r="Q131" t="s">
        <v>162</v>
      </c>
      <c r="R131">
        <v>472</v>
      </c>
      <c r="S131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132" spans="2:19" x14ac:dyDescent="0.35">
      <c r="B132">
        <v>129</v>
      </c>
      <c r="C132" t="s">
        <v>860</v>
      </c>
      <c r="D132">
        <v>2009</v>
      </c>
      <c r="E132" t="s">
        <v>1531</v>
      </c>
      <c r="F132" t="s">
        <v>814</v>
      </c>
      <c r="G132" t="s">
        <v>1547</v>
      </c>
      <c r="H132" t="s">
        <v>861</v>
      </c>
      <c r="I132">
        <v>1.79</v>
      </c>
      <c r="J132">
        <v>1.5</v>
      </c>
      <c r="K132">
        <v>2</v>
      </c>
      <c r="L132">
        <v>2</v>
      </c>
      <c r="M132">
        <v>3</v>
      </c>
      <c r="N132">
        <v>1</v>
      </c>
      <c r="O132">
        <v>2</v>
      </c>
      <c r="P132">
        <v>1</v>
      </c>
      <c r="Q132" t="s">
        <v>163</v>
      </c>
      <c r="R132">
        <v>520</v>
      </c>
      <c r="S132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133" spans="2:19" x14ac:dyDescent="0.35">
      <c r="B133">
        <v>130</v>
      </c>
      <c r="C133" t="s">
        <v>862</v>
      </c>
      <c r="D133">
        <v>2012</v>
      </c>
      <c r="E133" t="s">
        <v>1531</v>
      </c>
      <c r="F133" t="s">
        <v>863</v>
      </c>
      <c r="G133" t="s">
        <v>1545</v>
      </c>
      <c r="H133" t="s">
        <v>864</v>
      </c>
      <c r="I133">
        <v>3.43</v>
      </c>
      <c r="J133">
        <v>2.5</v>
      </c>
      <c r="K133">
        <v>3.5</v>
      </c>
      <c r="L133">
        <v>3.5</v>
      </c>
      <c r="M133">
        <v>3.5</v>
      </c>
      <c r="N133">
        <v>2.5</v>
      </c>
      <c r="O133">
        <v>4.5</v>
      </c>
      <c r="P133">
        <v>4</v>
      </c>
      <c r="Q133" t="s">
        <v>158</v>
      </c>
      <c r="R133">
        <v>900</v>
      </c>
      <c r="S133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134" spans="2:19" x14ac:dyDescent="0.35">
      <c r="B134">
        <v>131</v>
      </c>
      <c r="C134" t="s">
        <v>865</v>
      </c>
      <c r="D134">
        <v>2010</v>
      </c>
      <c r="E134" t="s">
        <v>1531</v>
      </c>
      <c r="F134" t="s">
        <v>697</v>
      </c>
      <c r="G134" t="s">
        <v>1545</v>
      </c>
      <c r="H134" t="s">
        <v>786</v>
      </c>
      <c r="I134">
        <v>4.07</v>
      </c>
      <c r="J134">
        <v>3.5</v>
      </c>
      <c r="K134">
        <v>4.5</v>
      </c>
      <c r="L134">
        <v>3.5</v>
      </c>
      <c r="M134">
        <v>4</v>
      </c>
      <c r="N134">
        <v>3</v>
      </c>
      <c r="O134">
        <v>5</v>
      </c>
      <c r="P134">
        <v>5</v>
      </c>
      <c r="Q134" t="s">
        <v>164</v>
      </c>
      <c r="R134">
        <v>300</v>
      </c>
      <c r="S134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135" spans="2:19" x14ac:dyDescent="0.35">
      <c r="B135">
        <v>132</v>
      </c>
      <c r="C135" t="s">
        <v>1386</v>
      </c>
      <c r="D135">
        <v>2015</v>
      </c>
      <c r="E135" t="s">
        <v>1531</v>
      </c>
      <c r="F135" t="s">
        <v>1429</v>
      </c>
      <c r="G135" t="s">
        <v>1545</v>
      </c>
      <c r="H135" t="s">
        <v>1446</v>
      </c>
      <c r="I135">
        <v>2.93</v>
      </c>
      <c r="J135">
        <v>3</v>
      </c>
      <c r="K135">
        <v>3</v>
      </c>
      <c r="L135">
        <v>3</v>
      </c>
      <c r="M135">
        <v>3</v>
      </c>
      <c r="N135">
        <v>2</v>
      </c>
      <c r="O135">
        <v>3.5</v>
      </c>
      <c r="P135">
        <v>3</v>
      </c>
      <c r="Q135" t="s">
        <v>73</v>
      </c>
      <c r="R135">
        <v>300</v>
      </c>
      <c r="S135" t="str">
        <f xml:space="preserve"> HYPERLINK("ReviewHtml/review_Himouto!_Umaru-Chan.html", "https://2danicritic.github.io/ReviewHtml/review_Himouto!_Umaru-Chan.html")</f>
        <v>https://2danicritic.github.io/ReviewHtml/review_Himouto!_Umaru-Chan.html</v>
      </c>
    </row>
    <row r="136" spans="2:19" hidden="1" x14ac:dyDescent="0.35">
      <c r="B136">
        <v>133</v>
      </c>
      <c r="C136" t="s">
        <v>866</v>
      </c>
      <c r="D136">
        <v>2004</v>
      </c>
      <c r="E136" t="s">
        <v>1531</v>
      </c>
      <c r="F136" t="s">
        <v>750</v>
      </c>
      <c r="G136" t="s">
        <v>1544</v>
      </c>
      <c r="H136" t="s">
        <v>751</v>
      </c>
      <c r="I136">
        <v>4.1399999999999997</v>
      </c>
      <c r="J136">
        <v>4</v>
      </c>
      <c r="K136">
        <v>4.5</v>
      </c>
      <c r="L136">
        <v>3.5</v>
      </c>
      <c r="M136">
        <v>4</v>
      </c>
      <c r="N136">
        <v>4</v>
      </c>
      <c r="O136">
        <v>4</v>
      </c>
      <c r="P136">
        <v>5</v>
      </c>
      <c r="Q136" t="s">
        <v>165</v>
      </c>
      <c r="R136">
        <v>119</v>
      </c>
      <c r="S136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</row>
    <row r="137" spans="2:19" hidden="1" x14ac:dyDescent="0.35">
      <c r="B137">
        <v>134</v>
      </c>
      <c r="C137" t="s">
        <v>1267</v>
      </c>
      <c r="D137">
        <v>2018</v>
      </c>
      <c r="E137" t="s">
        <v>1531</v>
      </c>
      <c r="F137" t="s">
        <v>1291</v>
      </c>
      <c r="G137" t="s">
        <v>1544</v>
      </c>
      <c r="H137" t="s">
        <v>1199</v>
      </c>
      <c r="I137">
        <v>3.5</v>
      </c>
      <c r="J137">
        <v>3.5</v>
      </c>
      <c r="K137">
        <v>3</v>
      </c>
      <c r="L137">
        <v>3.5</v>
      </c>
      <c r="M137">
        <v>3.5</v>
      </c>
      <c r="N137">
        <v>3.5</v>
      </c>
      <c r="O137">
        <v>4</v>
      </c>
      <c r="P137">
        <v>3.5</v>
      </c>
      <c r="Q137" t="s">
        <v>102</v>
      </c>
      <c r="R137">
        <v>108</v>
      </c>
      <c r="S137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</row>
    <row r="138" spans="2:19" hidden="1" x14ac:dyDescent="0.35">
      <c r="B138">
        <v>135</v>
      </c>
      <c r="C138" t="s">
        <v>867</v>
      </c>
      <c r="D138">
        <v>2017</v>
      </c>
      <c r="E138" t="s">
        <v>1536</v>
      </c>
      <c r="F138" t="s">
        <v>868</v>
      </c>
      <c r="G138" t="s">
        <v>1544</v>
      </c>
      <c r="H138" t="s">
        <v>869</v>
      </c>
      <c r="I138">
        <v>3.43</v>
      </c>
      <c r="J138">
        <v>3</v>
      </c>
      <c r="K138">
        <v>3</v>
      </c>
      <c r="L138">
        <v>3</v>
      </c>
      <c r="M138">
        <v>4</v>
      </c>
      <c r="N138">
        <v>4</v>
      </c>
      <c r="O138">
        <v>4</v>
      </c>
      <c r="P138">
        <v>3</v>
      </c>
      <c r="Q138" t="s">
        <v>166</v>
      </c>
      <c r="R138">
        <v>85</v>
      </c>
      <c r="S138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</row>
    <row r="139" spans="2:19" hidden="1" x14ac:dyDescent="0.35">
      <c r="B139">
        <v>136</v>
      </c>
      <c r="C139" t="s">
        <v>870</v>
      </c>
      <c r="D139">
        <v>2016</v>
      </c>
      <c r="E139" t="s">
        <v>1531</v>
      </c>
      <c r="F139" t="s">
        <v>871</v>
      </c>
      <c r="G139" t="s">
        <v>1544</v>
      </c>
      <c r="H139" t="s">
        <v>727</v>
      </c>
      <c r="I139">
        <v>3.71</v>
      </c>
      <c r="J139">
        <v>3</v>
      </c>
      <c r="K139">
        <v>4</v>
      </c>
      <c r="L139">
        <v>4</v>
      </c>
      <c r="M139">
        <v>2.5</v>
      </c>
      <c r="N139">
        <v>4</v>
      </c>
      <c r="O139">
        <v>3.5</v>
      </c>
      <c r="P139">
        <v>5</v>
      </c>
      <c r="Q139" t="s">
        <v>167</v>
      </c>
      <c r="R139">
        <v>129</v>
      </c>
      <c r="S139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</row>
    <row r="140" spans="2:19" x14ac:dyDescent="0.35">
      <c r="B140">
        <v>137</v>
      </c>
      <c r="C140" t="s">
        <v>872</v>
      </c>
      <c r="D140">
        <v>2007</v>
      </c>
      <c r="E140" t="s">
        <v>1531</v>
      </c>
      <c r="F140" t="s">
        <v>873</v>
      </c>
      <c r="G140" t="s">
        <v>1546</v>
      </c>
      <c r="H140" t="s">
        <v>874</v>
      </c>
      <c r="I140">
        <v>1.5</v>
      </c>
      <c r="J140">
        <v>1.5</v>
      </c>
      <c r="K140">
        <v>2</v>
      </c>
      <c r="L140">
        <v>1.5</v>
      </c>
      <c r="M140">
        <v>2</v>
      </c>
      <c r="N140">
        <v>1</v>
      </c>
      <c r="O140">
        <v>1.5</v>
      </c>
      <c r="P140">
        <v>1</v>
      </c>
      <c r="Q140" t="s">
        <v>173</v>
      </c>
      <c r="R140">
        <v>90</v>
      </c>
      <c r="S140" t="str">
        <f xml:space="preserve"> HYPERLINK("ReviewHtml/review_Indian_Summer.html", "https://2danicritic.github.io/ReviewHtml/review_Indian_Summer.html")</f>
        <v>https://2danicritic.github.io/ReviewHtml/review_Indian_Summer.html</v>
      </c>
    </row>
    <row r="141" spans="2:19" hidden="1" x14ac:dyDescent="0.35">
      <c r="B141">
        <v>138</v>
      </c>
      <c r="C141" t="s">
        <v>1341</v>
      </c>
      <c r="D141">
        <v>2019</v>
      </c>
      <c r="E141" t="s">
        <v>1531</v>
      </c>
      <c r="F141" t="s">
        <v>673</v>
      </c>
      <c r="G141" t="s">
        <v>1544</v>
      </c>
      <c r="H141" t="s">
        <v>858</v>
      </c>
      <c r="I141">
        <v>3.07</v>
      </c>
      <c r="J141">
        <v>3</v>
      </c>
      <c r="K141">
        <v>3</v>
      </c>
      <c r="L141">
        <v>3.5</v>
      </c>
      <c r="M141">
        <v>3.5</v>
      </c>
      <c r="N141">
        <v>2.5</v>
      </c>
      <c r="O141">
        <v>3.5</v>
      </c>
      <c r="P141">
        <v>2.5</v>
      </c>
      <c r="Q141" t="s">
        <v>221</v>
      </c>
      <c r="R141">
        <v>82</v>
      </c>
      <c r="S141" t="str">
        <f xml:space="preserve"> HYPERLINK("ReviewHtml/review_Is_It_Wrong_To_Pick_Up_Girls_In_A_Dungeon_-_Arrow_of_the_Orion.html", "https://2danicritic.github.io/ReviewHtml/review_Is_It_Wrong_To_Pick_Up_Girls_In_A_Dungeon_-_Arrow_of_the_Orion.html")</f>
        <v>https://2danicritic.github.io/ReviewHtml/review_Is_It_Wrong_To_Pick_Up_Girls_In_A_Dungeon_-_Arrow_of_the_Orion.html</v>
      </c>
    </row>
    <row r="142" spans="2:19" x14ac:dyDescent="0.35">
      <c r="B142">
        <v>139</v>
      </c>
      <c r="C142" t="s">
        <v>875</v>
      </c>
      <c r="D142">
        <v>2015</v>
      </c>
      <c r="E142" t="s">
        <v>1531</v>
      </c>
      <c r="F142" t="s">
        <v>876</v>
      </c>
      <c r="G142" t="s">
        <v>1545</v>
      </c>
      <c r="H142" t="s">
        <v>877</v>
      </c>
      <c r="I142">
        <v>3.5</v>
      </c>
      <c r="J142">
        <v>3.5</v>
      </c>
      <c r="K142">
        <v>3.5</v>
      </c>
      <c r="L142">
        <v>3.5</v>
      </c>
      <c r="M142">
        <v>3.5</v>
      </c>
      <c r="N142">
        <v>3</v>
      </c>
      <c r="O142">
        <v>3.5</v>
      </c>
      <c r="P142">
        <v>4</v>
      </c>
      <c r="Q142" t="s">
        <v>131</v>
      </c>
      <c r="R142">
        <v>325</v>
      </c>
      <c r="S142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143" spans="2:19" hidden="1" x14ac:dyDescent="0.35">
      <c r="B143">
        <v>140</v>
      </c>
      <c r="C143" t="s">
        <v>878</v>
      </c>
      <c r="D143">
        <v>2012</v>
      </c>
      <c r="E143" t="s">
        <v>1532</v>
      </c>
      <c r="F143" t="s">
        <v>879</v>
      </c>
      <c r="G143" t="s">
        <v>1544</v>
      </c>
      <c r="H143" t="s">
        <v>880</v>
      </c>
      <c r="I143">
        <v>3.57</v>
      </c>
      <c r="J143">
        <v>3.5</v>
      </c>
      <c r="K143">
        <v>3</v>
      </c>
      <c r="L143">
        <v>2.5</v>
      </c>
      <c r="M143">
        <v>3</v>
      </c>
      <c r="N143">
        <v>4.5</v>
      </c>
      <c r="O143">
        <v>3.5</v>
      </c>
      <c r="P143">
        <v>5</v>
      </c>
      <c r="Q143" t="s">
        <v>168</v>
      </c>
      <c r="R143">
        <v>62</v>
      </c>
      <c r="S143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</row>
    <row r="144" spans="2:19" hidden="1" x14ac:dyDescent="0.35">
      <c r="B144">
        <v>141</v>
      </c>
      <c r="C144" t="s">
        <v>1387</v>
      </c>
      <c r="D144">
        <v>2014</v>
      </c>
      <c r="E144" t="s">
        <v>1531</v>
      </c>
      <c r="F144" t="s">
        <v>1342</v>
      </c>
      <c r="G144" t="s">
        <v>1543</v>
      </c>
      <c r="H144" t="s">
        <v>1447</v>
      </c>
      <c r="I144">
        <v>3.29</v>
      </c>
      <c r="J144">
        <v>3.5</v>
      </c>
      <c r="K144">
        <v>3.5</v>
      </c>
      <c r="L144">
        <v>3.5</v>
      </c>
      <c r="M144">
        <v>3</v>
      </c>
      <c r="N144">
        <v>2.5</v>
      </c>
      <c r="O144">
        <v>3.5</v>
      </c>
      <c r="P144">
        <v>3.5</v>
      </c>
      <c r="Q144" t="s">
        <v>1343</v>
      </c>
      <c r="R144">
        <v>248</v>
      </c>
      <c r="S144" t="str">
        <f xml:space="preserve"> HYPERLINK("ReviewHtml/review_Japan_Animator_Expo.html", "https://2danicritic.github.io/ReviewHtml/review_Japan_Animator_Expo.html")</f>
        <v>https://2danicritic.github.io/ReviewHtml/review_Japan_Animator_Expo.html</v>
      </c>
    </row>
    <row r="145" spans="2:19" hidden="1" x14ac:dyDescent="0.35">
      <c r="B145">
        <v>142</v>
      </c>
      <c r="C145" t="s">
        <v>1388</v>
      </c>
      <c r="D145">
        <v>1999</v>
      </c>
      <c r="E145" t="s">
        <v>1531</v>
      </c>
      <c r="F145" t="s">
        <v>734</v>
      </c>
      <c r="G145" t="s">
        <v>1544</v>
      </c>
      <c r="H145" t="s">
        <v>1448</v>
      </c>
      <c r="I145">
        <v>3.64</v>
      </c>
      <c r="J145">
        <v>4</v>
      </c>
      <c r="K145">
        <v>4</v>
      </c>
      <c r="L145">
        <v>4</v>
      </c>
      <c r="M145">
        <v>3.5</v>
      </c>
      <c r="N145">
        <v>4</v>
      </c>
      <c r="O145">
        <v>2.5</v>
      </c>
      <c r="P145">
        <v>4</v>
      </c>
      <c r="Q145" t="s">
        <v>139</v>
      </c>
      <c r="R145">
        <v>102</v>
      </c>
      <c r="S145" t="str">
        <f xml:space="preserve"> HYPERLINK("ReviewHtml/review_Jin-Roh_-_The_Wolf_Brigade.html", "https://2danicritic.github.io/ReviewHtml/review_Jin-Roh_-_The_Wolf_Brigade.html")</f>
        <v>https://2danicritic.github.io/ReviewHtml/review_Jin-Roh_-_The_Wolf_Brigade.html</v>
      </c>
    </row>
    <row r="146" spans="2:19" x14ac:dyDescent="0.35">
      <c r="B146">
        <v>143</v>
      </c>
      <c r="C146" t="s">
        <v>881</v>
      </c>
      <c r="D146">
        <v>2012</v>
      </c>
      <c r="E146" t="s">
        <v>1531</v>
      </c>
      <c r="F146" t="s">
        <v>882</v>
      </c>
      <c r="G146" t="s">
        <v>1545</v>
      </c>
      <c r="H146" t="s">
        <v>883</v>
      </c>
      <c r="I146">
        <v>3.71</v>
      </c>
      <c r="J146">
        <v>3.5</v>
      </c>
      <c r="K146">
        <v>3</v>
      </c>
      <c r="L146">
        <v>5</v>
      </c>
      <c r="M146">
        <v>3</v>
      </c>
      <c r="N146">
        <v>3.5</v>
      </c>
      <c r="O146">
        <v>4</v>
      </c>
      <c r="P146">
        <v>4</v>
      </c>
      <c r="Q146" t="s">
        <v>169</v>
      </c>
      <c r="R146">
        <v>600</v>
      </c>
      <c r="S146" t="str">
        <f xml:space="preserve"> HYPERLINK("ReviewHtml/review_Jormungand.html", "https://2danicritic.github.io/ReviewHtml/review_Jormungand.html")</f>
        <v>https://2danicritic.github.io/ReviewHtml/review_Jormungand.html</v>
      </c>
    </row>
    <row r="147" spans="2:19" hidden="1" x14ac:dyDescent="0.35">
      <c r="B147">
        <v>144</v>
      </c>
      <c r="C147" t="s">
        <v>1268</v>
      </c>
      <c r="D147">
        <v>2000</v>
      </c>
      <c r="E147" t="s">
        <v>1532</v>
      </c>
      <c r="F147" t="s">
        <v>1292</v>
      </c>
      <c r="G147" t="s">
        <v>1544</v>
      </c>
      <c r="H147" t="s">
        <v>1200</v>
      </c>
      <c r="I147">
        <v>2.64</v>
      </c>
      <c r="J147">
        <v>2.5</v>
      </c>
      <c r="K147">
        <v>3</v>
      </c>
      <c r="L147">
        <v>3</v>
      </c>
      <c r="M147">
        <v>3</v>
      </c>
      <c r="N147">
        <v>2.5</v>
      </c>
      <c r="O147">
        <v>2.5</v>
      </c>
      <c r="P147">
        <v>2</v>
      </c>
      <c r="Q147" t="s">
        <v>204</v>
      </c>
      <c r="R147">
        <v>75</v>
      </c>
      <c r="S147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</row>
    <row r="148" spans="2:19" x14ac:dyDescent="0.35">
      <c r="B148">
        <v>145</v>
      </c>
      <c r="C148" t="s">
        <v>884</v>
      </c>
      <c r="D148">
        <v>2012</v>
      </c>
      <c r="E148" t="s">
        <v>1531</v>
      </c>
      <c r="F148" t="s">
        <v>885</v>
      </c>
      <c r="G148" t="s">
        <v>1545</v>
      </c>
      <c r="H148" t="s">
        <v>886</v>
      </c>
      <c r="I148">
        <v>3.71</v>
      </c>
      <c r="J148">
        <v>4</v>
      </c>
      <c r="K148">
        <v>4.5</v>
      </c>
      <c r="L148">
        <v>4</v>
      </c>
      <c r="M148">
        <v>3</v>
      </c>
      <c r="N148">
        <v>3</v>
      </c>
      <c r="O148">
        <v>3.5</v>
      </c>
      <c r="P148">
        <v>4</v>
      </c>
      <c r="Q148" t="s">
        <v>170</v>
      </c>
      <c r="R148">
        <v>325</v>
      </c>
      <c r="S148" t="str">
        <f xml:space="preserve"> HYPERLINK("ReviewHtml/review_K.html", "https://2danicritic.github.io/ReviewHtml/review_K.html")</f>
        <v>https://2danicritic.github.io/ReviewHtml/review_K.html</v>
      </c>
    </row>
    <row r="149" spans="2:19" hidden="1" x14ac:dyDescent="0.35">
      <c r="B149">
        <v>146</v>
      </c>
      <c r="C149" t="s">
        <v>1389</v>
      </c>
      <c r="D149">
        <v>2014</v>
      </c>
      <c r="E149" t="s">
        <v>1531</v>
      </c>
      <c r="F149" t="s">
        <v>885</v>
      </c>
      <c r="G149" t="s">
        <v>1544</v>
      </c>
      <c r="H149" t="s">
        <v>886</v>
      </c>
      <c r="I149">
        <v>3.14</v>
      </c>
      <c r="J149">
        <v>4</v>
      </c>
      <c r="K149">
        <v>4</v>
      </c>
      <c r="L149">
        <v>3.5</v>
      </c>
      <c r="M149">
        <v>3</v>
      </c>
      <c r="N149">
        <v>2.5</v>
      </c>
      <c r="O149">
        <v>2.5</v>
      </c>
      <c r="P149">
        <v>2.5</v>
      </c>
      <c r="Q149" t="s">
        <v>1319</v>
      </c>
      <c r="R149">
        <v>73</v>
      </c>
      <c r="S149" t="str">
        <f xml:space="preserve"> HYPERLINK("ReviewHtml/review_K_-_Missing_Kings.html", "https://2danicritic.github.io/ReviewHtml/review_K_-_Missing_Kings.html")</f>
        <v>https://2danicritic.github.io/ReviewHtml/review_K_-_Missing_Kings.html</v>
      </c>
    </row>
    <row r="150" spans="2:19" x14ac:dyDescent="0.35">
      <c r="B150">
        <v>147</v>
      </c>
      <c r="C150" t="s">
        <v>887</v>
      </c>
      <c r="D150">
        <v>2008</v>
      </c>
      <c r="E150" t="s">
        <v>1531</v>
      </c>
      <c r="F150" t="s">
        <v>697</v>
      </c>
      <c r="G150" t="s">
        <v>1545</v>
      </c>
      <c r="H150" t="s">
        <v>791</v>
      </c>
      <c r="I150">
        <v>2.93</v>
      </c>
      <c r="J150">
        <v>3</v>
      </c>
      <c r="K150">
        <v>2.5</v>
      </c>
      <c r="L150">
        <v>2.5</v>
      </c>
      <c r="M150">
        <v>2</v>
      </c>
      <c r="N150">
        <v>4</v>
      </c>
      <c r="O150">
        <v>2.5</v>
      </c>
      <c r="P150">
        <v>4</v>
      </c>
      <c r="Q150" t="s">
        <v>171</v>
      </c>
      <c r="R150">
        <v>300</v>
      </c>
      <c r="S150" t="str">
        <f xml:space="preserve"> HYPERLINK("ReviewHtml/review_Kaiba.html", "https://2danicritic.github.io/ReviewHtml/review_Kaiba.html")</f>
        <v>https://2danicritic.github.io/ReviewHtml/review_Kaiba.html</v>
      </c>
    </row>
    <row r="151" spans="2:19" x14ac:dyDescent="0.35">
      <c r="B151">
        <v>148</v>
      </c>
      <c r="C151" t="s">
        <v>888</v>
      </c>
      <c r="D151">
        <v>2008</v>
      </c>
      <c r="E151" t="s">
        <v>1531</v>
      </c>
      <c r="F151" t="s">
        <v>718</v>
      </c>
      <c r="G151" t="s">
        <v>1545</v>
      </c>
      <c r="H151" t="s">
        <v>889</v>
      </c>
      <c r="I151">
        <v>2.29</v>
      </c>
      <c r="J151">
        <v>3</v>
      </c>
      <c r="K151">
        <v>2</v>
      </c>
      <c r="L151">
        <v>2</v>
      </c>
      <c r="M151">
        <v>2</v>
      </c>
      <c r="N151">
        <v>2</v>
      </c>
      <c r="O151">
        <v>3</v>
      </c>
      <c r="P151">
        <v>2</v>
      </c>
      <c r="Q151" t="s">
        <v>172</v>
      </c>
      <c r="R151">
        <v>340</v>
      </c>
      <c r="S151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152" spans="2:19" x14ac:dyDescent="0.35">
      <c r="B152">
        <v>149</v>
      </c>
      <c r="C152" t="s">
        <v>890</v>
      </c>
      <c r="D152">
        <v>2008</v>
      </c>
      <c r="E152" t="s">
        <v>1531</v>
      </c>
      <c r="F152" t="s">
        <v>891</v>
      </c>
      <c r="G152" t="s">
        <v>1545</v>
      </c>
      <c r="H152" t="s">
        <v>892</v>
      </c>
      <c r="I152">
        <v>1.29</v>
      </c>
      <c r="J152">
        <v>1</v>
      </c>
      <c r="K152">
        <v>1</v>
      </c>
      <c r="L152">
        <v>2</v>
      </c>
      <c r="M152">
        <v>1</v>
      </c>
      <c r="N152">
        <v>1</v>
      </c>
      <c r="O152">
        <v>2</v>
      </c>
      <c r="P152">
        <v>1</v>
      </c>
      <c r="Q152" t="s">
        <v>173</v>
      </c>
      <c r="R152">
        <v>300</v>
      </c>
      <c r="S152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153" spans="2:19" x14ac:dyDescent="0.35">
      <c r="B153">
        <v>150</v>
      </c>
      <c r="C153" t="s">
        <v>1390</v>
      </c>
      <c r="D153">
        <v>2005</v>
      </c>
      <c r="E153" t="s">
        <v>1531</v>
      </c>
      <c r="F153" t="s">
        <v>1013</v>
      </c>
      <c r="G153" t="s">
        <v>1546</v>
      </c>
      <c r="H153" t="s">
        <v>1027</v>
      </c>
      <c r="I153">
        <v>3</v>
      </c>
      <c r="J153">
        <v>3.5</v>
      </c>
      <c r="K153">
        <v>3.5</v>
      </c>
      <c r="L153">
        <v>2</v>
      </c>
      <c r="M153">
        <v>3.5</v>
      </c>
      <c r="N153">
        <v>1.5</v>
      </c>
      <c r="O153">
        <v>4</v>
      </c>
      <c r="P153">
        <v>3</v>
      </c>
      <c r="Q153" t="s">
        <v>1344</v>
      </c>
      <c r="R153">
        <v>170</v>
      </c>
      <c r="S153" t="str">
        <f xml:space="preserve"> HYPERLINK("ReviewHtml/review_Karas_-_The_Prophecy,_The_Revelation.html", "https://2danicritic.github.io/ReviewHtml/review_Karas_-_The_Prophecy,_The_Revelation.html")</f>
        <v>https://2danicritic.github.io/ReviewHtml/review_Karas_-_The_Prophecy,_The_Revelation.html</v>
      </c>
    </row>
    <row r="154" spans="2:19" x14ac:dyDescent="0.35">
      <c r="B154">
        <v>151</v>
      </c>
      <c r="C154" t="s">
        <v>893</v>
      </c>
      <c r="D154">
        <v>2016</v>
      </c>
      <c r="E154" t="s">
        <v>1531</v>
      </c>
      <c r="F154" t="s">
        <v>891</v>
      </c>
      <c r="G154" t="s">
        <v>1545</v>
      </c>
      <c r="H154" t="s">
        <v>894</v>
      </c>
      <c r="I154">
        <v>3.43</v>
      </c>
      <c r="J154">
        <v>3.5</v>
      </c>
      <c r="K154">
        <v>3.5</v>
      </c>
      <c r="L154">
        <v>3.5</v>
      </c>
      <c r="M154">
        <v>3</v>
      </c>
      <c r="N154">
        <v>2</v>
      </c>
      <c r="O154">
        <v>4.5</v>
      </c>
      <c r="P154">
        <v>4</v>
      </c>
      <c r="Q154" t="s">
        <v>174</v>
      </c>
      <c r="R154">
        <v>300</v>
      </c>
      <c r="S154" t="str">
        <f xml:space="preserve"> HYPERLINK("ReviewHtml/review_Keijo.html", "https://2danicritic.github.io/ReviewHtml/review_Keijo.html")</f>
        <v>https://2danicritic.github.io/ReviewHtml/review_Keijo.html</v>
      </c>
    </row>
    <row r="155" spans="2:19" hidden="1" x14ac:dyDescent="0.35">
      <c r="B155">
        <v>152</v>
      </c>
      <c r="C155" t="s">
        <v>895</v>
      </c>
      <c r="D155">
        <v>1989</v>
      </c>
      <c r="E155" t="s">
        <v>1531</v>
      </c>
      <c r="F155" t="s">
        <v>750</v>
      </c>
      <c r="G155" t="s">
        <v>1544</v>
      </c>
      <c r="H155" t="s">
        <v>751</v>
      </c>
      <c r="I155">
        <v>3.71</v>
      </c>
      <c r="J155">
        <v>3.5</v>
      </c>
      <c r="K155">
        <v>3.5</v>
      </c>
      <c r="L155">
        <v>3.5</v>
      </c>
      <c r="M155">
        <v>4</v>
      </c>
      <c r="N155">
        <v>3.5</v>
      </c>
      <c r="O155">
        <v>3.5</v>
      </c>
      <c r="P155">
        <v>4.5</v>
      </c>
      <c r="Q155" t="s">
        <v>175</v>
      </c>
      <c r="R155">
        <v>102</v>
      </c>
      <c r="S155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156" spans="2:19" x14ac:dyDescent="0.35">
      <c r="B156">
        <v>153</v>
      </c>
      <c r="C156" t="s">
        <v>896</v>
      </c>
      <c r="D156">
        <v>2013</v>
      </c>
      <c r="E156" t="s">
        <v>1531</v>
      </c>
      <c r="F156" t="s">
        <v>897</v>
      </c>
      <c r="G156" t="s">
        <v>1545</v>
      </c>
      <c r="H156" t="s">
        <v>898</v>
      </c>
      <c r="I156">
        <v>4.1399999999999997</v>
      </c>
      <c r="J156">
        <v>3.5</v>
      </c>
      <c r="K156">
        <v>4.5</v>
      </c>
      <c r="L156">
        <v>4</v>
      </c>
      <c r="M156">
        <v>4</v>
      </c>
      <c r="N156">
        <v>3.5</v>
      </c>
      <c r="O156">
        <v>5</v>
      </c>
      <c r="P156">
        <v>4.5</v>
      </c>
      <c r="Q156" t="s">
        <v>190</v>
      </c>
      <c r="R156">
        <v>625</v>
      </c>
      <c r="S156" t="str">
        <f xml:space="preserve"> HYPERLINK("ReviewHtml/review_Kill_la_Kill.html", "https://2danicritic.github.io/ReviewHtml/review_Kill_la_Kill.html")</f>
        <v>https://2danicritic.github.io/ReviewHtml/review_Kill_la_Kill.html</v>
      </c>
    </row>
    <row r="157" spans="2:19" x14ac:dyDescent="0.35">
      <c r="B157">
        <v>154</v>
      </c>
      <c r="C157" t="s">
        <v>899</v>
      </c>
      <c r="D157">
        <v>2003</v>
      </c>
      <c r="E157" t="s">
        <v>1531</v>
      </c>
      <c r="F157" t="s">
        <v>900</v>
      </c>
      <c r="G157" t="s">
        <v>1545</v>
      </c>
      <c r="H157" t="s">
        <v>901</v>
      </c>
      <c r="I157">
        <v>3.43</v>
      </c>
      <c r="J157">
        <v>2.5</v>
      </c>
      <c r="K157">
        <v>2.5</v>
      </c>
      <c r="L157">
        <v>3.5</v>
      </c>
      <c r="M157">
        <v>3</v>
      </c>
      <c r="N157">
        <v>4.5</v>
      </c>
      <c r="O157">
        <v>4</v>
      </c>
      <c r="P157">
        <v>4</v>
      </c>
      <c r="Q157" t="s">
        <v>176</v>
      </c>
      <c r="R157">
        <v>325</v>
      </c>
      <c r="S157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158" spans="2:19" hidden="1" x14ac:dyDescent="0.35">
      <c r="B158">
        <v>155</v>
      </c>
      <c r="C158" t="s">
        <v>902</v>
      </c>
      <c r="D158">
        <v>2016</v>
      </c>
      <c r="E158" t="s">
        <v>1531</v>
      </c>
      <c r="F158" t="s">
        <v>692</v>
      </c>
      <c r="G158" t="s">
        <v>1544</v>
      </c>
      <c r="H158" t="s">
        <v>75</v>
      </c>
      <c r="I158">
        <v>4.57</v>
      </c>
      <c r="J158">
        <v>5</v>
      </c>
      <c r="K158">
        <v>4.5</v>
      </c>
      <c r="L158">
        <v>4.5</v>
      </c>
      <c r="M158">
        <v>4</v>
      </c>
      <c r="N158">
        <v>4</v>
      </c>
      <c r="O158">
        <v>5</v>
      </c>
      <c r="P158">
        <v>5</v>
      </c>
      <c r="Q158" t="s">
        <v>177</v>
      </c>
      <c r="R158">
        <v>216</v>
      </c>
      <c r="S158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</row>
    <row r="159" spans="2:19" x14ac:dyDescent="0.35">
      <c r="B159">
        <v>156</v>
      </c>
      <c r="C159" t="s">
        <v>903</v>
      </c>
      <c r="D159">
        <v>2012</v>
      </c>
      <c r="E159" t="s">
        <v>1531</v>
      </c>
      <c r="F159" t="s">
        <v>801</v>
      </c>
      <c r="G159" t="s">
        <v>1545</v>
      </c>
      <c r="H159" t="s">
        <v>178</v>
      </c>
      <c r="I159">
        <v>3.29</v>
      </c>
      <c r="J159">
        <v>2.5</v>
      </c>
      <c r="K159">
        <v>3</v>
      </c>
      <c r="L159">
        <v>3</v>
      </c>
      <c r="M159">
        <v>3</v>
      </c>
      <c r="N159">
        <v>4</v>
      </c>
      <c r="O159">
        <v>3.5</v>
      </c>
      <c r="P159">
        <v>4</v>
      </c>
      <c r="Q159" t="s">
        <v>179</v>
      </c>
      <c r="R159">
        <v>425</v>
      </c>
      <c r="S159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160" spans="2:19" x14ac:dyDescent="0.35">
      <c r="B160">
        <v>157</v>
      </c>
      <c r="C160" t="s">
        <v>904</v>
      </c>
      <c r="D160">
        <v>2013</v>
      </c>
      <c r="E160" t="s">
        <v>1531</v>
      </c>
      <c r="F160" t="s">
        <v>684</v>
      </c>
      <c r="G160" t="s">
        <v>1545</v>
      </c>
      <c r="H160" t="s">
        <v>738</v>
      </c>
      <c r="I160">
        <v>4.71</v>
      </c>
      <c r="J160">
        <v>4.5</v>
      </c>
      <c r="K160">
        <v>5</v>
      </c>
      <c r="L160">
        <v>4</v>
      </c>
      <c r="M160">
        <v>5</v>
      </c>
      <c r="N160">
        <v>4.5</v>
      </c>
      <c r="O160">
        <v>5</v>
      </c>
      <c r="P160">
        <v>5</v>
      </c>
      <c r="Q160" t="s">
        <v>180</v>
      </c>
      <c r="R160">
        <v>325</v>
      </c>
      <c r="S160" t="str">
        <f xml:space="preserve"> HYPERLINK("ReviewHtml/review_Kyousougiga.html", "https://2danicritic.github.io/ReviewHtml/review_Kyousougiga.html")</f>
        <v>https://2danicritic.github.io/ReviewHtml/review_Kyousougiga.html</v>
      </c>
    </row>
    <row r="161" spans="2:19" x14ac:dyDescent="0.35">
      <c r="B161">
        <v>158</v>
      </c>
      <c r="C161" t="s">
        <v>1328</v>
      </c>
      <c r="D161">
        <v>2003</v>
      </c>
      <c r="E161" t="s">
        <v>1531</v>
      </c>
      <c r="F161" t="s">
        <v>667</v>
      </c>
      <c r="G161" t="s">
        <v>1545</v>
      </c>
      <c r="H161" t="s">
        <v>1444</v>
      </c>
      <c r="I161">
        <v>2.93</v>
      </c>
      <c r="J161">
        <v>3.5</v>
      </c>
      <c r="K161">
        <v>3.5</v>
      </c>
      <c r="L161">
        <v>3.5</v>
      </c>
      <c r="M161">
        <v>3</v>
      </c>
      <c r="N161">
        <v>2.5</v>
      </c>
      <c r="O161">
        <v>2</v>
      </c>
      <c r="P161">
        <v>2.5</v>
      </c>
      <c r="Q161" t="s">
        <v>1319</v>
      </c>
      <c r="R161">
        <v>625</v>
      </c>
      <c r="S161" t="str">
        <f xml:space="preserve"> HYPERLINK("ReviewHtml/review_Last_Exile.html", "https://2danicritic.github.io/ReviewHtml/review_Last_Exile.html")</f>
        <v>https://2danicritic.github.io/ReviewHtml/review_Last_Exile.html</v>
      </c>
    </row>
    <row r="162" spans="2:19" hidden="1" x14ac:dyDescent="0.35">
      <c r="B162">
        <v>159</v>
      </c>
      <c r="C162" t="s">
        <v>905</v>
      </c>
      <c r="D162">
        <v>2018</v>
      </c>
      <c r="E162" t="s">
        <v>1531</v>
      </c>
      <c r="F162" t="s">
        <v>661</v>
      </c>
      <c r="G162" t="s">
        <v>1544</v>
      </c>
      <c r="H162" t="s">
        <v>662</v>
      </c>
      <c r="I162">
        <v>3.64</v>
      </c>
      <c r="J162">
        <v>3.5</v>
      </c>
      <c r="K162">
        <v>4</v>
      </c>
      <c r="L162">
        <v>4</v>
      </c>
      <c r="M162">
        <v>4</v>
      </c>
      <c r="N162">
        <v>3.5</v>
      </c>
      <c r="O162">
        <v>3</v>
      </c>
      <c r="P162">
        <v>3.5</v>
      </c>
      <c r="Q162" t="s">
        <v>138</v>
      </c>
      <c r="R162">
        <v>90</v>
      </c>
      <c r="S162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</row>
    <row r="163" spans="2:19" hidden="1" x14ac:dyDescent="0.35">
      <c r="B163">
        <v>160</v>
      </c>
      <c r="C163" t="s">
        <v>1391</v>
      </c>
      <c r="D163">
        <v>2015</v>
      </c>
      <c r="E163" t="s">
        <v>1533</v>
      </c>
      <c r="F163" t="s">
        <v>1430</v>
      </c>
      <c r="G163" t="s">
        <v>1544</v>
      </c>
      <c r="H163" t="s">
        <v>1449</v>
      </c>
      <c r="I163">
        <v>3.79</v>
      </c>
      <c r="J163">
        <v>3.5</v>
      </c>
      <c r="K163">
        <v>4</v>
      </c>
      <c r="L163">
        <v>3.5</v>
      </c>
      <c r="M163">
        <v>3.5</v>
      </c>
      <c r="N163">
        <v>4</v>
      </c>
      <c r="O163">
        <v>3.5</v>
      </c>
      <c r="P163">
        <v>4.5</v>
      </c>
      <c r="Q163" t="s">
        <v>1320</v>
      </c>
      <c r="R163">
        <v>80</v>
      </c>
      <c r="S163" t="str">
        <f xml:space="preserve"> HYPERLINK("ReviewHtml/review_Long_Way_North.html", "https://2danicritic.github.io/ReviewHtml/review_Long_Way_North.html")</f>
        <v>https://2danicritic.github.io/ReviewHtml/review_Long_Way_North.html</v>
      </c>
    </row>
    <row r="164" spans="2:19" hidden="1" x14ac:dyDescent="0.35">
      <c r="B164">
        <v>161</v>
      </c>
      <c r="C164" t="s">
        <v>906</v>
      </c>
      <c r="D164">
        <v>2016</v>
      </c>
      <c r="E164" t="s">
        <v>1533</v>
      </c>
      <c r="F164" t="s">
        <v>907</v>
      </c>
      <c r="G164" t="s">
        <v>1544</v>
      </c>
      <c r="H164" t="s">
        <v>181</v>
      </c>
      <c r="I164">
        <v>3.14</v>
      </c>
      <c r="J164">
        <v>3</v>
      </c>
      <c r="K164">
        <v>3.5</v>
      </c>
      <c r="L164">
        <v>4</v>
      </c>
      <c r="M164">
        <v>2.5</v>
      </c>
      <c r="N164">
        <v>3.5</v>
      </c>
      <c r="O164">
        <v>2.5</v>
      </c>
      <c r="P164">
        <v>3</v>
      </c>
      <c r="Q164" t="s">
        <v>182</v>
      </c>
      <c r="R164">
        <v>75</v>
      </c>
      <c r="S164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</row>
    <row r="165" spans="2:19" hidden="1" x14ac:dyDescent="0.35">
      <c r="B165">
        <v>162</v>
      </c>
      <c r="C165" t="s">
        <v>908</v>
      </c>
      <c r="D165">
        <v>2010</v>
      </c>
      <c r="E165" t="s">
        <v>1531</v>
      </c>
      <c r="F165" t="s">
        <v>909</v>
      </c>
      <c r="G165" t="s">
        <v>1544</v>
      </c>
      <c r="H165" t="s">
        <v>910</v>
      </c>
      <c r="I165">
        <v>2.4300000000000002</v>
      </c>
      <c r="J165">
        <v>2.5</v>
      </c>
      <c r="K165">
        <v>3</v>
      </c>
      <c r="L165">
        <v>2.5</v>
      </c>
      <c r="M165">
        <v>2</v>
      </c>
      <c r="N165">
        <v>2</v>
      </c>
      <c r="O165">
        <v>3</v>
      </c>
      <c r="P165">
        <v>2</v>
      </c>
      <c r="Q165" t="s">
        <v>141</v>
      </c>
      <c r="R165">
        <v>99</v>
      </c>
      <c r="S165" t="str">
        <f xml:space="preserve"> HYPERLINK("ReviewHtml/review_Loups=Garous.html", "https://2danicritic.github.io/ReviewHtml/review_Loups=Garous.html")</f>
        <v>https://2danicritic.github.io/ReviewHtml/review_Loups=Garous.html</v>
      </c>
    </row>
    <row r="166" spans="2:19" x14ac:dyDescent="0.35">
      <c r="B166">
        <v>163</v>
      </c>
      <c r="C166" t="s">
        <v>911</v>
      </c>
      <c r="D166">
        <v>2012</v>
      </c>
      <c r="E166" t="s">
        <v>1531</v>
      </c>
      <c r="F166" t="s">
        <v>661</v>
      </c>
      <c r="G166" t="s">
        <v>1545</v>
      </c>
      <c r="H166" t="s">
        <v>912</v>
      </c>
      <c r="I166">
        <v>2.71</v>
      </c>
      <c r="J166">
        <v>4</v>
      </c>
      <c r="K166">
        <v>3</v>
      </c>
      <c r="L166">
        <v>3</v>
      </c>
      <c r="M166">
        <v>2.5</v>
      </c>
      <c r="N166">
        <v>2.5</v>
      </c>
      <c r="O166">
        <v>2</v>
      </c>
      <c r="P166">
        <v>2</v>
      </c>
      <c r="Q166" t="s">
        <v>183</v>
      </c>
      <c r="R166">
        <v>325</v>
      </c>
      <c r="S166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167" spans="2:19" hidden="1" x14ac:dyDescent="0.35">
      <c r="B167">
        <v>164</v>
      </c>
      <c r="C167" t="s">
        <v>913</v>
      </c>
      <c r="D167">
        <v>2017</v>
      </c>
      <c r="E167" t="s">
        <v>1538</v>
      </c>
      <c r="F167" t="s">
        <v>914</v>
      </c>
      <c r="G167" t="s">
        <v>1544</v>
      </c>
      <c r="H167" t="s">
        <v>184</v>
      </c>
      <c r="I167">
        <v>4.07</v>
      </c>
      <c r="J167">
        <v>4</v>
      </c>
      <c r="K167">
        <v>4.5</v>
      </c>
      <c r="L167">
        <v>4</v>
      </c>
      <c r="M167">
        <v>4.5</v>
      </c>
      <c r="N167">
        <v>3.5</v>
      </c>
      <c r="O167">
        <v>3</v>
      </c>
      <c r="P167">
        <v>5</v>
      </c>
      <c r="Q167" t="s">
        <v>185</v>
      </c>
      <c r="R167">
        <v>95</v>
      </c>
      <c r="S167" t="str">
        <f xml:space="preserve"> HYPERLINK("ReviewHtml/review_Loving_Vincent.html", "https://2danicritic.github.io/ReviewHtml/review_Loving_Vincent.html")</f>
        <v>https://2danicritic.github.io/ReviewHtml/review_Loving_Vincent.html</v>
      </c>
    </row>
    <row r="168" spans="2:19" hidden="1" x14ac:dyDescent="0.35">
      <c r="B168">
        <v>165</v>
      </c>
      <c r="C168" t="s">
        <v>915</v>
      </c>
      <c r="D168">
        <v>2017</v>
      </c>
      <c r="E168" t="s">
        <v>1531</v>
      </c>
      <c r="F168" t="s">
        <v>790</v>
      </c>
      <c r="G168" t="s">
        <v>1544</v>
      </c>
      <c r="H168" t="s">
        <v>791</v>
      </c>
      <c r="I168">
        <v>4.29</v>
      </c>
      <c r="J168">
        <v>4</v>
      </c>
      <c r="K168">
        <v>4</v>
      </c>
      <c r="L168">
        <v>5</v>
      </c>
      <c r="M168">
        <v>3.5</v>
      </c>
      <c r="N168">
        <v>4</v>
      </c>
      <c r="O168">
        <v>4.5</v>
      </c>
      <c r="P168">
        <v>5</v>
      </c>
      <c r="Q168" t="s">
        <v>186</v>
      </c>
      <c r="R168">
        <v>112</v>
      </c>
      <c r="S168" t="str">
        <f xml:space="preserve"> HYPERLINK("ReviewHtml/review_Lu_Over_The_Wall.html", "https://2danicritic.github.io/ReviewHtml/review_Lu_Over_The_Wall.html")</f>
        <v>https://2danicritic.github.io/ReviewHtml/review_Lu_Over_The_Wall.html</v>
      </c>
    </row>
    <row r="169" spans="2:19" x14ac:dyDescent="0.35">
      <c r="B169">
        <v>166</v>
      </c>
      <c r="C169" t="s">
        <v>916</v>
      </c>
      <c r="D169">
        <v>2003</v>
      </c>
      <c r="E169" t="s">
        <v>1531</v>
      </c>
      <c r="F169" t="s">
        <v>673</v>
      </c>
      <c r="G169" t="s">
        <v>1545</v>
      </c>
      <c r="H169" t="s">
        <v>858</v>
      </c>
      <c r="I169">
        <v>1.93</v>
      </c>
      <c r="J169">
        <v>1.5</v>
      </c>
      <c r="K169">
        <v>2</v>
      </c>
      <c r="L169">
        <v>3</v>
      </c>
      <c r="M169">
        <v>2</v>
      </c>
      <c r="N169">
        <v>1.5</v>
      </c>
      <c r="O169">
        <v>1.5</v>
      </c>
      <c r="P169">
        <v>2</v>
      </c>
      <c r="Q169" t="s">
        <v>80</v>
      </c>
      <c r="R169">
        <v>300</v>
      </c>
      <c r="S169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170" spans="2:19" hidden="1" x14ac:dyDescent="0.35">
      <c r="B170">
        <v>167</v>
      </c>
      <c r="C170" t="s">
        <v>1392</v>
      </c>
      <c r="D170">
        <v>2011</v>
      </c>
      <c r="E170" t="s">
        <v>1531</v>
      </c>
      <c r="F170" t="s">
        <v>918</v>
      </c>
      <c r="G170" t="s">
        <v>1544</v>
      </c>
      <c r="H170" t="s">
        <v>1450</v>
      </c>
      <c r="I170">
        <v>3.21</v>
      </c>
      <c r="J170">
        <v>4</v>
      </c>
      <c r="K170">
        <v>3</v>
      </c>
      <c r="L170">
        <v>3</v>
      </c>
      <c r="M170">
        <v>3</v>
      </c>
      <c r="N170">
        <v>3</v>
      </c>
      <c r="O170">
        <v>3.5</v>
      </c>
      <c r="P170">
        <v>3</v>
      </c>
      <c r="Q170" t="s">
        <v>1345</v>
      </c>
      <c r="R170">
        <v>90</v>
      </c>
      <c r="S170" t="str">
        <f xml:space="preserve"> HYPERLINK("ReviewHtml/review_Lupin_the_Third_-_Blood_Seal_of_the_Eternal_Mermaid.html", "https://2danicritic.github.io/ReviewHtml/review_Lupin_the_Third_-_Blood_Seal_of_the_Eternal_Mermaid.html")</f>
        <v>https://2danicritic.github.io/ReviewHtml/review_Lupin_the_Third_-_Blood_Seal_of_the_Eternal_Mermaid.html</v>
      </c>
    </row>
    <row r="171" spans="2:19" hidden="1" x14ac:dyDescent="0.35">
      <c r="B171">
        <v>168</v>
      </c>
      <c r="C171" t="s">
        <v>917</v>
      </c>
      <c r="D171">
        <v>2002</v>
      </c>
      <c r="E171" t="s">
        <v>1531</v>
      </c>
      <c r="F171" t="s">
        <v>918</v>
      </c>
      <c r="G171" t="s">
        <v>1544</v>
      </c>
      <c r="H171" t="s">
        <v>919</v>
      </c>
      <c r="I171">
        <v>2.79</v>
      </c>
      <c r="J171">
        <v>2.5</v>
      </c>
      <c r="K171">
        <v>2.5</v>
      </c>
      <c r="L171">
        <v>3</v>
      </c>
      <c r="M171">
        <v>2</v>
      </c>
      <c r="N171">
        <v>3</v>
      </c>
      <c r="O171">
        <v>4.5</v>
      </c>
      <c r="P171">
        <v>2</v>
      </c>
      <c r="Q171" t="s">
        <v>187</v>
      </c>
      <c r="R171">
        <v>92</v>
      </c>
      <c r="S171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</row>
    <row r="172" spans="2:19" x14ac:dyDescent="0.35">
      <c r="B172">
        <v>169</v>
      </c>
      <c r="C172" t="s">
        <v>920</v>
      </c>
      <c r="D172">
        <v>2008</v>
      </c>
      <c r="E172" t="s">
        <v>1531</v>
      </c>
      <c r="F172" t="s">
        <v>918</v>
      </c>
      <c r="G172" t="s">
        <v>1546</v>
      </c>
      <c r="H172" t="s">
        <v>921</v>
      </c>
      <c r="I172">
        <v>2.4300000000000002</v>
      </c>
      <c r="J172">
        <v>3</v>
      </c>
      <c r="K172">
        <v>3</v>
      </c>
      <c r="L172">
        <v>3</v>
      </c>
      <c r="M172">
        <v>1.5</v>
      </c>
      <c r="N172">
        <v>2</v>
      </c>
      <c r="O172">
        <v>1.5</v>
      </c>
      <c r="P172">
        <v>3</v>
      </c>
      <c r="Q172" t="s">
        <v>188</v>
      </c>
      <c r="R172">
        <v>80</v>
      </c>
      <c r="S172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173" spans="2:19" hidden="1" x14ac:dyDescent="0.35">
      <c r="B173">
        <v>170</v>
      </c>
      <c r="C173" t="s">
        <v>1269</v>
      </c>
      <c r="D173">
        <v>2014</v>
      </c>
      <c r="E173" t="s">
        <v>1531</v>
      </c>
      <c r="F173" t="s">
        <v>918</v>
      </c>
      <c r="G173" t="s">
        <v>1544</v>
      </c>
      <c r="H173" t="s">
        <v>1033</v>
      </c>
      <c r="I173">
        <v>4.07</v>
      </c>
      <c r="J173">
        <v>4</v>
      </c>
      <c r="K173">
        <v>4.5</v>
      </c>
      <c r="L173">
        <v>4</v>
      </c>
      <c r="M173">
        <v>3.5</v>
      </c>
      <c r="N173">
        <v>3</v>
      </c>
      <c r="O173">
        <v>4.5</v>
      </c>
      <c r="P173">
        <v>5</v>
      </c>
      <c r="Q173" t="s">
        <v>1201</v>
      </c>
      <c r="R173">
        <v>51</v>
      </c>
      <c r="S173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</row>
    <row r="174" spans="2:19" x14ac:dyDescent="0.35">
      <c r="B174">
        <v>171</v>
      </c>
      <c r="C174" t="s">
        <v>1393</v>
      </c>
      <c r="D174">
        <v>1971</v>
      </c>
      <c r="E174" t="s">
        <v>1531</v>
      </c>
      <c r="F174" t="s">
        <v>918</v>
      </c>
      <c r="G174" t="s">
        <v>1545</v>
      </c>
      <c r="H174" t="s">
        <v>1346</v>
      </c>
      <c r="I174">
        <v>2.79</v>
      </c>
      <c r="J174">
        <v>2</v>
      </c>
      <c r="K174">
        <v>2.5</v>
      </c>
      <c r="L174">
        <v>3.5</v>
      </c>
      <c r="M174">
        <v>2.5</v>
      </c>
      <c r="N174">
        <v>3</v>
      </c>
      <c r="O174">
        <v>3</v>
      </c>
      <c r="P174">
        <v>3</v>
      </c>
      <c r="Q174" t="s">
        <v>56</v>
      </c>
      <c r="R174">
        <v>588</v>
      </c>
      <c r="S174" t="str">
        <f xml:space="preserve"> HYPERLINK("ReviewHtml/review_Lupin_the_Third_-_Part_I.html", "https://2danicritic.github.io/ReviewHtml/review_Lupin_the_Third_-_Part_I.html")</f>
        <v>https://2danicritic.github.io/ReviewHtml/review_Lupin_the_Third_-_Part_I.html</v>
      </c>
    </row>
    <row r="175" spans="2:19" hidden="1" x14ac:dyDescent="0.35">
      <c r="B175">
        <v>172</v>
      </c>
      <c r="C175" t="s">
        <v>922</v>
      </c>
      <c r="D175">
        <v>1979</v>
      </c>
      <c r="E175" t="s">
        <v>1531</v>
      </c>
      <c r="F175" t="s">
        <v>918</v>
      </c>
      <c r="G175" t="s">
        <v>1544</v>
      </c>
      <c r="H175" t="s">
        <v>751</v>
      </c>
      <c r="I175">
        <v>4</v>
      </c>
      <c r="J175">
        <v>3.5</v>
      </c>
      <c r="K175">
        <v>3.5</v>
      </c>
      <c r="L175">
        <v>3.5</v>
      </c>
      <c r="M175">
        <v>3.5</v>
      </c>
      <c r="N175">
        <v>4.5</v>
      </c>
      <c r="O175">
        <v>4.5</v>
      </c>
      <c r="P175">
        <v>5</v>
      </c>
      <c r="Q175" t="s">
        <v>189</v>
      </c>
      <c r="R175">
        <v>100</v>
      </c>
      <c r="S175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176" spans="2:19" hidden="1" x14ac:dyDescent="0.35">
      <c r="B176">
        <v>173</v>
      </c>
      <c r="C176" t="s">
        <v>923</v>
      </c>
      <c r="D176">
        <v>1987</v>
      </c>
      <c r="E176" t="s">
        <v>1531</v>
      </c>
      <c r="F176" t="s">
        <v>918</v>
      </c>
      <c r="G176" t="s">
        <v>1544</v>
      </c>
      <c r="H176" t="s">
        <v>924</v>
      </c>
      <c r="I176">
        <v>3</v>
      </c>
      <c r="J176">
        <v>3.5</v>
      </c>
      <c r="K176">
        <v>3</v>
      </c>
      <c r="L176">
        <v>3.5</v>
      </c>
      <c r="M176">
        <v>2</v>
      </c>
      <c r="N176">
        <v>2.5</v>
      </c>
      <c r="O176">
        <v>3.5</v>
      </c>
      <c r="P176">
        <v>3</v>
      </c>
      <c r="Q176" t="s">
        <v>187</v>
      </c>
      <c r="R176">
        <v>73</v>
      </c>
      <c r="S176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177" spans="2:19" hidden="1" x14ac:dyDescent="0.35">
      <c r="B177">
        <v>174</v>
      </c>
      <c r="C177" t="s">
        <v>925</v>
      </c>
      <c r="D177">
        <v>1978</v>
      </c>
      <c r="E177" t="s">
        <v>1531</v>
      </c>
      <c r="F177" t="s">
        <v>670</v>
      </c>
      <c r="G177" t="s">
        <v>1544</v>
      </c>
      <c r="H177" t="s">
        <v>926</v>
      </c>
      <c r="I177">
        <v>3.36</v>
      </c>
      <c r="J177">
        <v>2.5</v>
      </c>
      <c r="K177">
        <v>2.5</v>
      </c>
      <c r="L177">
        <v>3.5</v>
      </c>
      <c r="M177">
        <v>3.5</v>
      </c>
      <c r="N177">
        <v>3.5</v>
      </c>
      <c r="O177">
        <v>4</v>
      </c>
      <c r="P177">
        <v>4</v>
      </c>
      <c r="Q177" t="s">
        <v>190</v>
      </c>
      <c r="R177">
        <v>102</v>
      </c>
      <c r="S177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178" spans="2:19" x14ac:dyDescent="0.35">
      <c r="B178">
        <v>175</v>
      </c>
      <c r="C178" t="s">
        <v>927</v>
      </c>
      <c r="D178">
        <v>2012</v>
      </c>
      <c r="E178" t="s">
        <v>1531</v>
      </c>
      <c r="F178" t="s">
        <v>918</v>
      </c>
      <c r="G178" t="s">
        <v>1545</v>
      </c>
      <c r="H178" t="s">
        <v>928</v>
      </c>
      <c r="I178">
        <v>3.93</v>
      </c>
      <c r="J178">
        <v>3</v>
      </c>
      <c r="K178">
        <v>5</v>
      </c>
      <c r="L178">
        <v>4.5</v>
      </c>
      <c r="M178">
        <v>3</v>
      </c>
      <c r="N178">
        <v>3.5</v>
      </c>
      <c r="O178">
        <v>3.5</v>
      </c>
      <c r="P178">
        <v>5</v>
      </c>
      <c r="Q178" t="s">
        <v>191</v>
      </c>
      <c r="R178">
        <v>325</v>
      </c>
      <c r="S178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179" spans="2:19" hidden="1" x14ac:dyDescent="0.35">
      <c r="B179">
        <v>176</v>
      </c>
      <c r="C179" t="s">
        <v>929</v>
      </c>
      <c r="D179">
        <v>2012</v>
      </c>
      <c r="E179" t="s">
        <v>1531</v>
      </c>
      <c r="F179" t="s">
        <v>692</v>
      </c>
      <c r="G179" t="s">
        <v>1544</v>
      </c>
      <c r="H179" t="s">
        <v>192</v>
      </c>
      <c r="I179">
        <v>4.21</v>
      </c>
      <c r="J179">
        <v>4</v>
      </c>
      <c r="K179">
        <v>4.5</v>
      </c>
      <c r="L179">
        <v>4.5</v>
      </c>
      <c r="M179">
        <v>3.5</v>
      </c>
      <c r="N179">
        <v>4.5</v>
      </c>
      <c r="O179">
        <v>4</v>
      </c>
      <c r="P179">
        <v>4.5</v>
      </c>
      <c r="Q179" t="s">
        <v>193</v>
      </c>
      <c r="R179">
        <v>240</v>
      </c>
      <c r="S179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</row>
    <row r="180" spans="2:19" hidden="1" x14ac:dyDescent="0.35">
      <c r="B180">
        <v>177</v>
      </c>
      <c r="C180" t="s">
        <v>930</v>
      </c>
      <c r="D180">
        <v>2013</v>
      </c>
      <c r="E180" t="s">
        <v>1531</v>
      </c>
      <c r="F180" t="s">
        <v>692</v>
      </c>
      <c r="G180" t="s">
        <v>1544</v>
      </c>
      <c r="H180" t="s">
        <v>931</v>
      </c>
      <c r="I180">
        <v>4.29</v>
      </c>
      <c r="J180">
        <v>4</v>
      </c>
      <c r="K180">
        <v>4.5</v>
      </c>
      <c r="L180">
        <v>4.5</v>
      </c>
      <c r="M180">
        <v>3</v>
      </c>
      <c r="N180">
        <v>4.5</v>
      </c>
      <c r="O180">
        <v>4.5</v>
      </c>
      <c r="P180">
        <v>5</v>
      </c>
      <c r="Q180" t="s">
        <v>194</v>
      </c>
      <c r="R180">
        <v>116</v>
      </c>
      <c r="S180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</row>
    <row r="181" spans="2:19" hidden="1" x14ac:dyDescent="0.35">
      <c r="B181">
        <v>178</v>
      </c>
      <c r="C181" t="s">
        <v>932</v>
      </c>
      <c r="D181">
        <v>2018</v>
      </c>
      <c r="E181" t="s">
        <v>1531</v>
      </c>
      <c r="F181" t="s">
        <v>677</v>
      </c>
      <c r="G181" t="s">
        <v>1544</v>
      </c>
      <c r="H181" t="s">
        <v>933</v>
      </c>
      <c r="I181">
        <v>4</v>
      </c>
      <c r="J181">
        <v>3.5</v>
      </c>
      <c r="K181">
        <v>4</v>
      </c>
      <c r="L181">
        <v>4.5</v>
      </c>
      <c r="M181">
        <v>3.5</v>
      </c>
      <c r="N181">
        <v>4</v>
      </c>
      <c r="O181">
        <v>4</v>
      </c>
      <c r="P181">
        <v>4.5</v>
      </c>
      <c r="Q181" t="s">
        <v>195</v>
      </c>
      <c r="R181">
        <v>115</v>
      </c>
      <c r="S181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</row>
    <row r="182" spans="2:19" hidden="1" x14ac:dyDescent="0.35">
      <c r="B182">
        <v>179</v>
      </c>
      <c r="C182" t="s">
        <v>934</v>
      </c>
      <c r="D182">
        <v>2017</v>
      </c>
      <c r="E182" t="s">
        <v>1531</v>
      </c>
      <c r="F182" t="s">
        <v>935</v>
      </c>
      <c r="G182" t="s">
        <v>1544</v>
      </c>
      <c r="H182" t="s">
        <v>196</v>
      </c>
      <c r="I182">
        <v>2.93</v>
      </c>
      <c r="J182">
        <v>3.5</v>
      </c>
      <c r="K182">
        <v>3.5</v>
      </c>
      <c r="L182">
        <v>4</v>
      </c>
      <c r="M182">
        <v>2.5</v>
      </c>
      <c r="N182">
        <v>2</v>
      </c>
      <c r="O182">
        <v>2.5</v>
      </c>
      <c r="P182">
        <v>2.5</v>
      </c>
      <c r="Q182" t="s">
        <v>197</v>
      </c>
      <c r="R182">
        <v>103</v>
      </c>
      <c r="S182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</row>
    <row r="183" spans="2:19" x14ac:dyDescent="0.35">
      <c r="B183">
        <v>180</v>
      </c>
      <c r="C183" t="s">
        <v>936</v>
      </c>
      <c r="D183">
        <v>2011</v>
      </c>
      <c r="E183" t="s">
        <v>1531</v>
      </c>
      <c r="F183" t="s">
        <v>778</v>
      </c>
      <c r="G183" t="s">
        <v>1545</v>
      </c>
      <c r="H183" t="s">
        <v>937</v>
      </c>
      <c r="I183">
        <v>2.86</v>
      </c>
      <c r="J183">
        <v>2.5</v>
      </c>
      <c r="K183">
        <v>2.5</v>
      </c>
      <c r="L183">
        <v>3</v>
      </c>
      <c r="M183">
        <v>2.5</v>
      </c>
      <c r="N183">
        <v>2.5</v>
      </c>
      <c r="O183">
        <v>3.5</v>
      </c>
      <c r="P183">
        <v>3.5</v>
      </c>
      <c r="Q183" t="s">
        <v>343</v>
      </c>
      <c r="R183">
        <v>325</v>
      </c>
      <c r="S183" t="str">
        <f xml:space="preserve"> HYPERLINK("ReviewHtml/review_Mayo_Chiki!.html", "https://2danicritic.github.io/ReviewHtml/review_Mayo_Chiki!.html")</f>
        <v>https://2danicritic.github.io/ReviewHtml/review_Mayo_Chiki!.html</v>
      </c>
    </row>
    <row r="184" spans="2:19" x14ac:dyDescent="0.35">
      <c r="B184">
        <v>181</v>
      </c>
      <c r="C184" t="s">
        <v>1394</v>
      </c>
      <c r="D184">
        <v>2018</v>
      </c>
      <c r="E184" t="s">
        <v>1531</v>
      </c>
      <c r="F184" t="s">
        <v>918</v>
      </c>
      <c r="G184" t="s">
        <v>1545</v>
      </c>
      <c r="H184" t="s">
        <v>1451</v>
      </c>
      <c r="I184">
        <v>3.79</v>
      </c>
      <c r="J184">
        <v>3</v>
      </c>
      <c r="K184">
        <v>3.5</v>
      </c>
      <c r="L184">
        <v>4.5</v>
      </c>
      <c r="M184">
        <v>4</v>
      </c>
      <c r="N184">
        <v>4</v>
      </c>
      <c r="O184">
        <v>4</v>
      </c>
      <c r="P184">
        <v>3.5</v>
      </c>
      <c r="Q184" t="s">
        <v>1347</v>
      </c>
      <c r="R184">
        <v>299</v>
      </c>
      <c r="S184" t="str">
        <f xml:space="preserve"> HYPERLINK("ReviewHtml/review_Megalobox.html", "https://2danicritic.github.io/ReviewHtml/review_Megalobox.html")</f>
        <v>https://2danicritic.github.io/ReviewHtml/review_Megalobox.html</v>
      </c>
    </row>
    <row r="185" spans="2:19" hidden="1" x14ac:dyDescent="0.35">
      <c r="B185">
        <v>182</v>
      </c>
      <c r="C185" t="s">
        <v>938</v>
      </c>
      <c r="D185">
        <v>2001</v>
      </c>
      <c r="E185" t="s">
        <v>1531</v>
      </c>
      <c r="F185" t="s">
        <v>697</v>
      </c>
      <c r="G185" t="s">
        <v>1544</v>
      </c>
      <c r="H185" t="s">
        <v>939</v>
      </c>
      <c r="I185">
        <v>4.1399999999999997</v>
      </c>
      <c r="J185">
        <v>4.5</v>
      </c>
      <c r="K185">
        <v>4</v>
      </c>
      <c r="L185">
        <v>4</v>
      </c>
      <c r="M185">
        <v>3</v>
      </c>
      <c r="N185">
        <v>4.5</v>
      </c>
      <c r="O185">
        <v>4</v>
      </c>
      <c r="P185">
        <v>5</v>
      </c>
      <c r="Q185" t="s">
        <v>344</v>
      </c>
      <c r="R185">
        <v>113</v>
      </c>
      <c r="S185" t="str">
        <f xml:space="preserve"> HYPERLINK("ReviewHtml/review_Metropolis.html", "https://2danicritic.github.io/ReviewHtml/review_Metropolis.html")</f>
        <v>https://2danicritic.github.io/ReviewHtml/review_Metropolis.html</v>
      </c>
    </row>
    <row r="186" spans="2:19" x14ac:dyDescent="0.35">
      <c r="B186">
        <v>183</v>
      </c>
      <c r="C186" t="s">
        <v>940</v>
      </c>
      <c r="D186">
        <v>2004</v>
      </c>
      <c r="E186" t="s">
        <v>1531</v>
      </c>
      <c r="F186" t="s">
        <v>941</v>
      </c>
      <c r="G186" t="s">
        <v>1545</v>
      </c>
      <c r="H186" t="s">
        <v>942</v>
      </c>
      <c r="I186">
        <v>2.79</v>
      </c>
      <c r="J186">
        <v>2.5</v>
      </c>
      <c r="K186">
        <v>2</v>
      </c>
      <c r="L186">
        <v>3</v>
      </c>
      <c r="M186">
        <v>2.5</v>
      </c>
      <c r="N186">
        <v>2.5</v>
      </c>
      <c r="O186">
        <v>3.5</v>
      </c>
      <c r="P186">
        <v>3.5</v>
      </c>
      <c r="Q186" t="s">
        <v>198</v>
      </c>
      <c r="R186">
        <v>325</v>
      </c>
      <c r="S186" t="str">
        <f xml:space="preserve"> HYPERLINK("ReviewHtml/review_Mezzo_DSA.html", "https://2danicritic.github.io/ReviewHtml/review_Mezzo_DSA.html")</f>
        <v>https://2danicritic.github.io/ReviewHtml/review_Mezzo_DSA.html</v>
      </c>
    </row>
    <row r="187" spans="2:19" x14ac:dyDescent="0.35">
      <c r="B187">
        <v>184</v>
      </c>
      <c r="C187" t="s">
        <v>943</v>
      </c>
      <c r="D187">
        <v>2000</v>
      </c>
      <c r="E187" t="s">
        <v>1531</v>
      </c>
      <c r="F187" t="s">
        <v>941</v>
      </c>
      <c r="G187" t="s">
        <v>1546</v>
      </c>
      <c r="H187" t="s">
        <v>942</v>
      </c>
      <c r="I187">
        <v>3.14</v>
      </c>
      <c r="J187">
        <v>3</v>
      </c>
      <c r="K187">
        <v>2</v>
      </c>
      <c r="L187">
        <v>3</v>
      </c>
      <c r="M187">
        <v>2</v>
      </c>
      <c r="N187">
        <v>3</v>
      </c>
      <c r="O187">
        <v>5</v>
      </c>
      <c r="P187">
        <v>4</v>
      </c>
      <c r="Q187" t="s">
        <v>199</v>
      </c>
      <c r="R187">
        <v>60</v>
      </c>
      <c r="S187" t="str">
        <f xml:space="preserve"> HYPERLINK("ReviewHtml/review_Mezzo_Forte.html", "https://2danicritic.github.io/ReviewHtml/review_Mezzo_Forte.html")</f>
        <v>https://2danicritic.github.io/ReviewHtml/review_Mezzo_Forte.html</v>
      </c>
    </row>
    <row r="188" spans="2:19" hidden="1" x14ac:dyDescent="0.35">
      <c r="B188">
        <v>185</v>
      </c>
      <c r="C188" t="s">
        <v>944</v>
      </c>
      <c r="D188">
        <v>2017</v>
      </c>
      <c r="E188" t="s">
        <v>1533</v>
      </c>
      <c r="F188" t="s">
        <v>705</v>
      </c>
      <c r="G188" t="s">
        <v>1544</v>
      </c>
      <c r="H188" t="s">
        <v>200</v>
      </c>
      <c r="I188">
        <v>3.43</v>
      </c>
      <c r="J188">
        <v>3.5</v>
      </c>
      <c r="K188">
        <v>3.5</v>
      </c>
      <c r="L188">
        <v>3.5</v>
      </c>
      <c r="M188">
        <v>3.5</v>
      </c>
      <c r="N188">
        <v>3.5</v>
      </c>
      <c r="O188">
        <v>3.5</v>
      </c>
      <c r="P188">
        <v>3</v>
      </c>
      <c r="Q188" t="s">
        <v>201</v>
      </c>
      <c r="R188">
        <v>90</v>
      </c>
      <c r="S188" t="str">
        <f xml:space="preserve"> HYPERLINK("ReviewHtml/review_MFKZ.html", "https://2danicritic.github.io/ReviewHtml/review_MFKZ.html")</f>
        <v>https://2danicritic.github.io/ReviewHtml/review_MFKZ.html</v>
      </c>
    </row>
    <row r="189" spans="2:19" hidden="1" x14ac:dyDescent="0.35">
      <c r="B189">
        <v>186</v>
      </c>
      <c r="C189" t="s">
        <v>1395</v>
      </c>
      <c r="D189">
        <v>2001</v>
      </c>
      <c r="E189" t="s">
        <v>1531</v>
      </c>
      <c r="F189" t="s">
        <v>697</v>
      </c>
      <c r="G189" t="s">
        <v>1544</v>
      </c>
      <c r="H189" t="s">
        <v>1002</v>
      </c>
      <c r="I189">
        <v>4</v>
      </c>
      <c r="J189">
        <v>4</v>
      </c>
      <c r="K189">
        <v>3.5</v>
      </c>
      <c r="L189">
        <v>4</v>
      </c>
      <c r="M189">
        <v>4</v>
      </c>
      <c r="N189">
        <v>4.5</v>
      </c>
      <c r="O189">
        <v>3.5</v>
      </c>
      <c r="P189">
        <v>4.5</v>
      </c>
      <c r="Q189" t="s">
        <v>1321</v>
      </c>
      <c r="R189">
        <v>87</v>
      </c>
      <c r="S189" t="str">
        <f xml:space="preserve"> HYPERLINK("ReviewHtml/review_Millennium_Actress.html", "https://2danicritic.github.io/ReviewHtml/review_Millennium_Actress.html")</f>
        <v>https://2danicritic.github.io/ReviewHtml/review_Millennium_Actress.html</v>
      </c>
    </row>
    <row r="190" spans="2:19" hidden="1" x14ac:dyDescent="0.35">
      <c r="B190">
        <v>187</v>
      </c>
      <c r="C190" t="s">
        <v>945</v>
      </c>
      <c r="D190">
        <v>2004</v>
      </c>
      <c r="E190" t="s">
        <v>1531</v>
      </c>
      <c r="F190" t="s">
        <v>705</v>
      </c>
      <c r="G190" t="s">
        <v>1544</v>
      </c>
      <c r="H190" t="s">
        <v>791</v>
      </c>
      <c r="I190">
        <v>4.29</v>
      </c>
      <c r="J190">
        <v>3</v>
      </c>
      <c r="K190">
        <v>4</v>
      </c>
      <c r="L190">
        <v>4</v>
      </c>
      <c r="M190">
        <v>5</v>
      </c>
      <c r="N190">
        <v>5</v>
      </c>
      <c r="O190">
        <v>4</v>
      </c>
      <c r="P190">
        <v>5</v>
      </c>
      <c r="Q190" t="s">
        <v>202</v>
      </c>
      <c r="R190">
        <v>103</v>
      </c>
      <c r="S190" t="str">
        <f xml:space="preserve"> HYPERLINK("ReviewHtml/review_Mind_Game.html", "https://2danicritic.github.io/ReviewHtml/review_Mind_Game.html")</f>
        <v>https://2danicritic.github.io/ReviewHtml/review_Mind_Game.html</v>
      </c>
    </row>
    <row r="191" spans="2:19" hidden="1" x14ac:dyDescent="0.35">
      <c r="B191">
        <v>188</v>
      </c>
      <c r="C191" t="s">
        <v>946</v>
      </c>
      <c r="D191">
        <v>2018</v>
      </c>
      <c r="E191" t="s">
        <v>1531</v>
      </c>
      <c r="F191" t="s">
        <v>947</v>
      </c>
      <c r="G191" t="s">
        <v>1544</v>
      </c>
      <c r="H191" t="s">
        <v>948</v>
      </c>
      <c r="I191">
        <v>3.79</v>
      </c>
      <c r="J191">
        <v>4</v>
      </c>
      <c r="K191">
        <v>3.5</v>
      </c>
      <c r="L191">
        <v>4</v>
      </c>
      <c r="M191">
        <v>4</v>
      </c>
      <c r="N191">
        <v>2.5</v>
      </c>
      <c r="O191">
        <v>4.5</v>
      </c>
      <c r="P191">
        <v>4</v>
      </c>
      <c r="Q191" t="s">
        <v>345</v>
      </c>
      <c r="R191">
        <v>98</v>
      </c>
      <c r="S191" t="str">
        <f xml:space="preserve"> HYPERLINK("ReviewHtml/review_Mirai.html", "https://2danicritic.github.io/ReviewHtml/review_Mirai.html")</f>
        <v>https://2danicritic.github.io/ReviewHtml/review_Mirai.html</v>
      </c>
    </row>
    <row r="192" spans="2:19" x14ac:dyDescent="0.35">
      <c r="B192">
        <v>189</v>
      </c>
      <c r="C192" t="s">
        <v>949</v>
      </c>
      <c r="D192">
        <v>2017</v>
      </c>
      <c r="E192" t="s">
        <v>1531</v>
      </c>
      <c r="F192" t="s">
        <v>661</v>
      </c>
      <c r="G192" t="s">
        <v>1545</v>
      </c>
      <c r="H192" t="s">
        <v>675</v>
      </c>
      <c r="I192">
        <v>3.86</v>
      </c>
      <c r="J192">
        <v>4</v>
      </c>
      <c r="K192">
        <v>4</v>
      </c>
      <c r="L192">
        <v>4</v>
      </c>
      <c r="M192">
        <v>3</v>
      </c>
      <c r="N192">
        <v>3</v>
      </c>
      <c r="O192">
        <v>4.5</v>
      </c>
      <c r="P192">
        <v>4.5</v>
      </c>
      <c r="Q192" t="s">
        <v>346</v>
      </c>
      <c r="R192">
        <v>350</v>
      </c>
      <c r="S192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</row>
    <row r="193" spans="2:19" hidden="1" x14ac:dyDescent="0.35">
      <c r="B193">
        <v>190</v>
      </c>
      <c r="C193" t="s">
        <v>1270</v>
      </c>
      <c r="D193">
        <v>2018</v>
      </c>
      <c r="E193" t="s">
        <v>1531</v>
      </c>
      <c r="F193" t="s">
        <v>935</v>
      </c>
      <c r="G193" t="s">
        <v>1543</v>
      </c>
      <c r="H193" t="s">
        <v>1202</v>
      </c>
      <c r="I193">
        <v>3.93</v>
      </c>
      <c r="J193">
        <v>4.5</v>
      </c>
      <c r="K193">
        <v>4</v>
      </c>
      <c r="L193">
        <v>3.5</v>
      </c>
      <c r="M193">
        <v>3</v>
      </c>
      <c r="N193">
        <v>4</v>
      </c>
      <c r="O193">
        <v>4</v>
      </c>
      <c r="P193">
        <v>4.5</v>
      </c>
      <c r="Q193" t="s">
        <v>1203</v>
      </c>
      <c r="R193">
        <v>53</v>
      </c>
      <c r="S193" t="str">
        <f xml:space="preserve"> HYPERLINK("ReviewHtml/review_Modest_Heroes.html", "https://2danicritic.github.io/ReviewHtml/review_Modest_Heroes.html")</f>
        <v>https://2danicritic.github.io/ReviewHtml/review_Modest_Heroes.html</v>
      </c>
    </row>
    <row r="194" spans="2:19" hidden="1" x14ac:dyDescent="0.35">
      <c r="B194">
        <v>191</v>
      </c>
      <c r="C194" t="s">
        <v>1396</v>
      </c>
      <c r="D194">
        <v>1945</v>
      </c>
      <c r="E194" t="s">
        <v>1531</v>
      </c>
      <c r="F194" t="s">
        <v>1431</v>
      </c>
      <c r="G194" t="s">
        <v>1544</v>
      </c>
      <c r="H194" t="s">
        <v>1452</v>
      </c>
      <c r="I194">
        <v>2.36</v>
      </c>
      <c r="J194">
        <v>2.5</v>
      </c>
      <c r="K194">
        <v>2</v>
      </c>
      <c r="L194">
        <v>3</v>
      </c>
      <c r="M194">
        <v>3</v>
      </c>
      <c r="N194">
        <v>1.5</v>
      </c>
      <c r="O194">
        <v>2</v>
      </c>
      <c r="P194">
        <v>2.5</v>
      </c>
      <c r="Q194" t="s">
        <v>1348</v>
      </c>
      <c r="R194">
        <v>74</v>
      </c>
      <c r="S194" t="str">
        <f xml:space="preserve"> HYPERLINK("ReviewHtml/review_Momotaro_-_Sacred_Sailors.html", "https://2danicritic.github.io/ReviewHtml/review_Momotaro_-_Sacred_Sailors.html")</f>
        <v>https://2danicritic.github.io/ReviewHtml/review_Momotaro_-_Sacred_Sailors.html</v>
      </c>
    </row>
    <row r="195" spans="2:19" x14ac:dyDescent="0.35">
      <c r="B195">
        <v>192</v>
      </c>
      <c r="C195" t="s">
        <v>1397</v>
      </c>
      <c r="D195">
        <v>2014</v>
      </c>
      <c r="E195" t="s">
        <v>1531</v>
      </c>
      <c r="F195" t="s">
        <v>692</v>
      </c>
      <c r="G195" t="s">
        <v>1545</v>
      </c>
      <c r="H195" t="s">
        <v>1204</v>
      </c>
      <c r="I195">
        <v>3.71</v>
      </c>
      <c r="J195">
        <v>3</v>
      </c>
      <c r="K195">
        <v>4</v>
      </c>
      <c r="L195">
        <v>4</v>
      </c>
      <c r="M195">
        <v>4</v>
      </c>
      <c r="N195">
        <v>4</v>
      </c>
      <c r="O195">
        <v>3.5</v>
      </c>
      <c r="P195">
        <v>3.5</v>
      </c>
      <c r="Q195" t="s">
        <v>1349</v>
      </c>
      <c r="R195">
        <v>752</v>
      </c>
      <c r="S195" t="str">
        <f xml:space="preserve"> HYPERLINK("ReviewHtml/review_Monogatari_Series_-_Final_Season.html", "https://2danicritic.github.io/ReviewHtml/review_Monogatari_Series_-_Final_Season.html")</f>
        <v>https://2danicritic.github.io/ReviewHtml/review_Monogatari_Series_-_Final_Season.html</v>
      </c>
    </row>
    <row r="196" spans="2:19" x14ac:dyDescent="0.35">
      <c r="B196">
        <v>193</v>
      </c>
      <c r="C196" t="s">
        <v>1271</v>
      </c>
      <c r="D196">
        <v>2012</v>
      </c>
      <c r="E196" t="s">
        <v>1531</v>
      </c>
      <c r="F196" t="s">
        <v>692</v>
      </c>
      <c r="G196" t="s">
        <v>1545</v>
      </c>
      <c r="H196" t="s">
        <v>1204</v>
      </c>
      <c r="I196">
        <v>3.57</v>
      </c>
      <c r="J196">
        <v>3</v>
      </c>
      <c r="K196">
        <v>4</v>
      </c>
      <c r="L196">
        <v>4</v>
      </c>
      <c r="M196">
        <v>4</v>
      </c>
      <c r="N196">
        <v>3.5</v>
      </c>
      <c r="O196">
        <v>3.5</v>
      </c>
      <c r="P196">
        <v>3</v>
      </c>
      <c r="Q196" t="s">
        <v>1205</v>
      </c>
      <c r="R196">
        <v>800</v>
      </c>
      <c r="S196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</row>
    <row r="197" spans="2:19" x14ac:dyDescent="0.35">
      <c r="B197">
        <v>194</v>
      </c>
      <c r="C197" t="s">
        <v>950</v>
      </c>
      <c r="D197">
        <v>2015</v>
      </c>
      <c r="E197" t="s">
        <v>1531</v>
      </c>
      <c r="F197" t="s">
        <v>951</v>
      </c>
      <c r="G197" t="s">
        <v>1545</v>
      </c>
      <c r="H197" t="s">
        <v>952</v>
      </c>
      <c r="I197">
        <v>3.93</v>
      </c>
      <c r="J197">
        <v>2.5</v>
      </c>
      <c r="K197">
        <v>3</v>
      </c>
      <c r="L197">
        <v>4</v>
      </c>
      <c r="M197">
        <v>4</v>
      </c>
      <c r="N197">
        <v>4</v>
      </c>
      <c r="O197">
        <v>5</v>
      </c>
      <c r="P197">
        <v>5</v>
      </c>
      <c r="Q197" t="s">
        <v>173</v>
      </c>
      <c r="R197">
        <v>300</v>
      </c>
      <c r="S197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198" spans="2:19" x14ac:dyDescent="0.35">
      <c r="B198">
        <v>195</v>
      </c>
      <c r="C198" t="s">
        <v>953</v>
      </c>
      <c r="D198">
        <v>2005</v>
      </c>
      <c r="E198" t="s">
        <v>1531</v>
      </c>
      <c r="F198" t="s">
        <v>954</v>
      </c>
      <c r="G198" t="s">
        <v>1545</v>
      </c>
      <c r="H198" t="s">
        <v>955</v>
      </c>
      <c r="I198">
        <v>4.6399999999999997</v>
      </c>
      <c r="J198">
        <v>4.5</v>
      </c>
      <c r="K198">
        <v>4.5</v>
      </c>
      <c r="L198">
        <v>5</v>
      </c>
      <c r="M198">
        <v>4.5</v>
      </c>
      <c r="N198">
        <v>5</v>
      </c>
      <c r="O198">
        <v>4</v>
      </c>
      <c r="P198">
        <v>5</v>
      </c>
      <c r="Q198" t="s">
        <v>203</v>
      </c>
      <c r="R198">
        <v>650</v>
      </c>
      <c r="S198" t="str">
        <f xml:space="preserve"> HYPERLINK("ReviewHtml/review_Mushi-Shi.html", "https://2danicritic.github.io/ReviewHtml/review_Mushi-Shi.html")</f>
        <v>https://2danicritic.github.io/ReviewHtml/review_Mushi-Shi.html</v>
      </c>
    </row>
    <row r="199" spans="2:19" hidden="1" x14ac:dyDescent="0.35">
      <c r="B199">
        <v>196</v>
      </c>
      <c r="C199" t="s">
        <v>956</v>
      </c>
      <c r="D199">
        <v>2002</v>
      </c>
      <c r="E199" t="s">
        <v>1536</v>
      </c>
      <c r="F199" t="s">
        <v>957</v>
      </c>
      <c r="G199" t="s">
        <v>1544</v>
      </c>
      <c r="H199" t="s">
        <v>958</v>
      </c>
      <c r="I199">
        <v>1.43</v>
      </c>
      <c r="J199">
        <v>1.5</v>
      </c>
      <c r="K199">
        <v>1.5</v>
      </c>
      <c r="L199">
        <v>2</v>
      </c>
      <c r="M199">
        <v>1.5</v>
      </c>
      <c r="N199">
        <v>1.5</v>
      </c>
      <c r="O199">
        <v>1</v>
      </c>
      <c r="P199">
        <v>1</v>
      </c>
      <c r="Q199" t="s">
        <v>204</v>
      </c>
      <c r="R199">
        <v>80</v>
      </c>
      <c r="S199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</row>
    <row r="200" spans="2:19" hidden="1" x14ac:dyDescent="0.35">
      <c r="B200">
        <v>197</v>
      </c>
      <c r="C200" t="s">
        <v>959</v>
      </c>
      <c r="D200">
        <v>2017</v>
      </c>
      <c r="E200" t="s">
        <v>1536</v>
      </c>
      <c r="F200" t="s">
        <v>960</v>
      </c>
      <c r="G200" t="s">
        <v>1544</v>
      </c>
      <c r="H200" t="s">
        <v>961</v>
      </c>
      <c r="I200">
        <v>2.5</v>
      </c>
      <c r="J200">
        <v>3</v>
      </c>
      <c r="K200">
        <v>2</v>
      </c>
      <c r="L200">
        <v>3</v>
      </c>
      <c r="M200">
        <v>3</v>
      </c>
      <c r="N200">
        <v>3</v>
      </c>
      <c r="O200">
        <v>2</v>
      </c>
      <c r="P200">
        <v>1.5</v>
      </c>
      <c r="Q200" t="s">
        <v>205</v>
      </c>
      <c r="R200">
        <v>80</v>
      </c>
      <c r="S200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</row>
    <row r="201" spans="2:19" hidden="1" x14ac:dyDescent="0.35">
      <c r="B201">
        <v>198</v>
      </c>
      <c r="C201" t="s">
        <v>962</v>
      </c>
      <c r="D201">
        <v>2016</v>
      </c>
      <c r="E201" t="s">
        <v>1532</v>
      </c>
      <c r="F201" t="s">
        <v>963</v>
      </c>
      <c r="G201" t="s">
        <v>1544</v>
      </c>
      <c r="H201" t="s">
        <v>964</v>
      </c>
      <c r="I201">
        <v>1.79</v>
      </c>
      <c r="J201">
        <v>1.5</v>
      </c>
      <c r="K201">
        <v>2</v>
      </c>
      <c r="L201">
        <v>2</v>
      </c>
      <c r="M201">
        <v>2</v>
      </c>
      <c r="N201">
        <v>2</v>
      </c>
      <c r="O201">
        <v>2</v>
      </c>
      <c r="P201">
        <v>1</v>
      </c>
      <c r="Q201" t="s">
        <v>206</v>
      </c>
      <c r="R201">
        <v>75</v>
      </c>
      <c r="S201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</row>
    <row r="202" spans="2:19" hidden="1" x14ac:dyDescent="0.35">
      <c r="B202">
        <v>199</v>
      </c>
      <c r="C202" t="s">
        <v>965</v>
      </c>
      <c r="D202">
        <v>1988</v>
      </c>
      <c r="E202" t="s">
        <v>1531</v>
      </c>
      <c r="F202" t="s">
        <v>750</v>
      </c>
      <c r="G202" t="s">
        <v>1544</v>
      </c>
      <c r="H202" t="s">
        <v>751</v>
      </c>
      <c r="I202">
        <v>3.86</v>
      </c>
      <c r="J202">
        <v>3.5</v>
      </c>
      <c r="K202">
        <v>3.5</v>
      </c>
      <c r="L202">
        <v>4</v>
      </c>
      <c r="M202">
        <v>3.5</v>
      </c>
      <c r="N202">
        <v>3.5</v>
      </c>
      <c r="O202">
        <v>4</v>
      </c>
      <c r="P202">
        <v>5</v>
      </c>
      <c r="Q202" t="s">
        <v>197</v>
      </c>
      <c r="R202">
        <v>86</v>
      </c>
      <c r="S202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203" spans="2:19" hidden="1" x14ac:dyDescent="0.35">
      <c r="B203">
        <v>200</v>
      </c>
      <c r="C203" t="s">
        <v>966</v>
      </c>
      <c r="D203">
        <v>1999</v>
      </c>
      <c r="E203" t="s">
        <v>1531</v>
      </c>
      <c r="F203" t="s">
        <v>750</v>
      </c>
      <c r="G203" t="s">
        <v>1544</v>
      </c>
      <c r="H203" t="s">
        <v>846</v>
      </c>
      <c r="I203">
        <v>3.21</v>
      </c>
      <c r="J203">
        <v>3.5</v>
      </c>
      <c r="K203">
        <v>3.5</v>
      </c>
      <c r="L203">
        <v>3.5</v>
      </c>
      <c r="M203">
        <v>3</v>
      </c>
      <c r="N203">
        <v>1.5</v>
      </c>
      <c r="O203">
        <v>3.5</v>
      </c>
      <c r="P203">
        <v>4</v>
      </c>
      <c r="Q203" t="s">
        <v>207</v>
      </c>
      <c r="R203">
        <v>104</v>
      </c>
      <c r="S203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</row>
    <row r="204" spans="2:19" x14ac:dyDescent="0.35">
      <c r="B204">
        <v>201</v>
      </c>
      <c r="C204" t="s">
        <v>967</v>
      </c>
      <c r="D204">
        <v>1990</v>
      </c>
      <c r="E204" t="s">
        <v>1531</v>
      </c>
      <c r="F204" t="s">
        <v>968</v>
      </c>
      <c r="G204" t="s">
        <v>1545</v>
      </c>
      <c r="H204" t="s">
        <v>208</v>
      </c>
      <c r="I204">
        <v>2.64</v>
      </c>
      <c r="J204">
        <v>2</v>
      </c>
      <c r="K204">
        <v>3</v>
      </c>
      <c r="L204">
        <v>3</v>
      </c>
      <c r="M204">
        <v>2.5</v>
      </c>
      <c r="N204">
        <v>2.5</v>
      </c>
      <c r="O204">
        <v>2.5</v>
      </c>
      <c r="P204">
        <v>3</v>
      </c>
      <c r="Q204" t="s">
        <v>209</v>
      </c>
      <c r="R204">
        <v>975</v>
      </c>
      <c r="S204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205" spans="2:19" hidden="1" x14ac:dyDescent="0.35">
      <c r="B205">
        <v>202</v>
      </c>
      <c r="C205" t="s">
        <v>969</v>
      </c>
      <c r="D205">
        <v>2017</v>
      </c>
      <c r="E205" t="s">
        <v>1531</v>
      </c>
      <c r="F205" t="s">
        <v>970</v>
      </c>
      <c r="G205" t="s">
        <v>1544</v>
      </c>
      <c r="H205" t="s">
        <v>804</v>
      </c>
      <c r="I205">
        <v>2.93</v>
      </c>
      <c r="J205">
        <v>3</v>
      </c>
      <c r="K205">
        <v>3.5</v>
      </c>
      <c r="L205">
        <v>3.5</v>
      </c>
      <c r="M205">
        <v>2.5</v>
      </c>
      <c r="N205">
        <v>2</v>
      </c>
      <c r="O205">
        <v>3</v>
      </c>
      <c r="P205">
        <v>3</v>
      </c>
      <c r="Q205" t="s">
        <v>210</v>
      </c>
      <c r="R205">
        <v>111</v>
      </c>
      <c r="S205" t="str">
        <f xml:space="preserve"> HYPERLINK("ReviewHtml/review_Napping_Princess.html", "https://2danicritic.github.io/ReviewHtml/review_Napping_Princess.html")</f>
        <v>https://2danicritic.github.io/ReviewHtml/review_Napping_Princess.html</v>
      </c>
    </row>
    <row r="206" spans="2:19" hidden="1" x14ac:dyDescent="0.35">
      <c r="B206">
        <v>203</v>
      </c>
      <c r="C206" t="s">
        <v>971</v>
      </c>
      <c r="D206">
        <v>1984</v>
      </c>
      <c r="E206" t="s">
        <v>1531</v>
      </c>
      <c r="F206" t="s">
        <v>750</v>
      </c>
      <c r="G206" t="s">
        <v>1544</v>
      </c>
      <c r="H206" t="s">
        <v>972</v>
      </c>
      <c r="I206">
        <v>3.57</v>
      </c>
      <c r="J206">
        <v>3</v>
      </c>
      <c r="K206">
        <v>3</v>
      </c>
      <c r="L206">
        <v>4</v>
      </c>
      <c r="M206">
        <v>3.5</v>
      </c>
      <c r="N206">
        <v>4</v>
      </c>
      <c r="O206">
        <v>3</v>
      </c>
      <c r="P206">
        <v>4.5</v>
      </c>
      <c r="Q206" t="s">
        <v>211</v>
      </c>
      <c r="R206">
        <v>117</v>
      </c>
      <c r="S206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207" spans="2:19" x14ac:dyDescent="0.35">
      <c r="B207">
        <v>204</v>
      </c>
      <c r="C207" t="s">
        <v>1272</v>
      </c>
      <c r="D207">
        <v>1995</v>
      </c>
      <c r="E207" t="s">
        <v>1531</v>
      </c>
      <c r="F207" t="s">
        <v>968</v>
      </c>
      <c r="G207" t="s">
        <v>1545</v>
      </c>
      <c r="H207" t="s">
        <v>1302</v>
      </c>
      <c r="I207">
        <v>3.36</v>
      </c>
      <c r="J207">
        <v>2.5</v>
      </c>
      <c r="K207">
        <v>3.5</v>
      </c>
      <c r="L207">
        <v>4</v>
      </c>
      <c r="M207">
        <v>2</v>
      </c>
      <c r="N207">
        <v>3.5</v>
      </c>
      <c r="O207">
        <v>3.5</v>
      </c>
      <c r="P207">
        <v>4.5</v>
      </c>
      <c r="Q207" t="s">
        <v>1206</v>
      </c>
      <c r="R207">
        <v>650</v>
      </c>
      <c r="S207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</row>
    <row r="208" spans="2:19" hidden="1" x14ac:dyDescent="0.35">
      <c r="B208">
        <v>205</v>
      </c>
      <c r="C208" t="s">
        <v>1273</v>
      </c>
      <c r="D208">
        <v>1997</v>
      </c>
      <c r="E208" t="s">
        <v>1531</v>
      </c>
      <c r="F208" t="s">
        <v>1207</v>
      </c>
      <c r="G208" t="s">
        <v>1544</v>
      </c>
      <c r="H208" t="s">
        <v>1208</v>
      </c>
      <c r="I208">
        <v>2.79</v>
      </c>
      <c r="J208">
        <v>3</v>
      </c>
      <c r="K208">
        <v>3</v>
      </c>
      <c r="L208">
        <v>3</v>
      </c>
      <c r="M208">
        <v>2</v>
      </c>
      <c r="N208">
        <v>2.5</v>
      </c>
      <c r="O208">
        <v>3</v>
      </c>
      <c r="P208">
        <v>3</v>
      </c>
      <c r="Q208" t="s">
        <v>1209</v>
      </c>
      <c r="R208">
        <v>110</v>
      </c>
      <c r="S208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</row>
    <row r="209" spans="2:19" hidden="1" x14ac:dyDescent="0.35">
      <c r="B209">
        <v>206</v>
      </c>
      <c r="C209" t="s">
        <v>1274</v>
      </c>
      <c r="D209">
        <v>1997</v>
      </c>
      <c r="E209" t="s">
        <v>1531</v>
      </c>
      <c r="F209" t="s">
        <v>1293</v>
      </c>
      <c r="G209" t="s">
        <v>1544</v>
      </c>
      <c r="H209" t="s">
        <v>1210</v>
      </c>
      <c r="I209">
        <v>3.43</v>
      </c>
      <c r="J209">
        <v>3</v>
      </c>
      <c r="K209">
        <v>3.5</v>
      </c>
      <c r="L209">
        <v>3.5</v>
      </c>
      <c r="M209">
        <v>2.5</v>
      </c>
      <c r="N209">
        <v>3.5</v>
      </c>
      <c r="O209">
        <v>3.5</v>
      </c>
      <c r="P209">
        <v>4.5</v>
      </c>
      <c r="Q209" t="s">
        <v>1211</v>
      </c>
      <c r="R209">
        <v>85</v>
      </c>
      <c r="S209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</row>
    <row r="210" spans="2:19" hidden="1" x14ac:dyDescent="0.35">
      <c r="B210">
        <v>207</v>
      </c>
      <c r="C210" t="s">
        <v>973</v>
      </c>
      <c r="D210">
        <v>2016</v>
      </c>
      <c r="E210" t="s">
        <v>1532</v>
      </c>
      <c r="F210" t="s">
        <v>974</v>
      </c>
      <c r="G210" t="s">
        <v>1544</v>
      </c>
      <c r="H210" t="s">
        <v>975</v>
      </c>
      <c r="I210">
        <v>2.14</v>
      </c>
      <c r="J210">
        <v>2</v>
      </c>
      <c r="K210">
        <v>2</v>
      </c>
      <c r="L210">
        <v>2</v>
      </c>
      <c r="M210">
        <v>4</v>
      </c>
      <c r="N210">
        <v>2</v>
      </c>
      <c r="O210">
        <v>2</v>
      </c>
      <c r="P210">
        <v>1</v>
      </c>
      <c r="Q210" t="s">
        <v>212</v>
      </c>
      <c r="R210">
        <v>83</v>
      </c>
      <c r="S210" t="str">
        <f xml:space="preserve"> HYPERLINK("ReviewHtml/review_Nerdland.html", "https://2danicritic.github.io/ReviewHtml/review_Nerdland.html")</f>
        <v>https://2danicritic.github.io/ReviewHtml/review_Nerdland.html</v>
      </c>
    </row>
    <row r="211" spans="2:19" x14ac:dyDescent="0.35">
      <c r="B211">
        <v>208</v>
      </c>
      <c r="C211" t="s">
        <v>976</v>
      </c>
      <c r="D211">
        <v>2011</v>
      </c>
      <c r="E211" t="s">
        <v>1531</v>
      </c>
      <c r="F211" t="s">
        <v>661</v>
      </c>
      <c r="G211" t="s">
        <v>1545</v>
      </c>
      <c r="H211" t="s">
        <v>912</v>
      </c>
      <c r="I211">
        <v>4.1399999999999997</v>
      </c>
      <c r="J211">
        <v>4.5</v>
      </c>
      <c r="K211">
        <v>4</v>
      </c>
      <c r="L211">
        <v>4.5</v>
      </c>
      <c r="M211">
        <v>4</v>
      </c>
      <c r="N211">
        <v>3</v>
      </c>
      <c r="O211">
        <v>4</v>
      </c>
      <c r="P211">
        <v>5</v>
      </c>
      <c r="Q211" t="s">
        <v>213</v>
      </c>
      <c r="R211">
        <v>350</v>
      </c>
      <c r="S211" t="str">
        <f xml:space="preserve"> HYPERLINK("ReviewHtml/review_Nichijou.html", "https://2danicritic.github.io/ReviewHtml/review_Nichijou.html")</f>
        <v>https://2danicritic.github.io/ReviewHtml/review_Nichijou.html</v>
      </c>
    </row>
    <row r="212" spans="2:19" hidden="1" x14ac:dyDescent="0.35">
      <c r="B212">
        <v>209</v>
      </c>
      <c r="C212" t="s">
        <v>977</v>
      </c>
      <c r="D212">
        <v>1985</v>
      </c>
      <c r="E212" t="s">
        <v>1531</v>
      </c>
      <c r="F212" t="s">
        <v>731</v>
      </c>
      <c r="G212" t="s">
        <v>1544</v>
      </c>
      <c r="H212" t="s">
        <v>978</v>
      </c>
      <c r="I212">
        <v>3.36</v>
      </c>
      <c r="J212">
        <v>2.5</v>
      </c>
      <c r="K212">
        <v>4</v>
      </c>
      <c r="L212">
        <v>4</v>
      </c>
      <c r="M212">
        <v>2.5</v>
      </c>
      <c r="N212">
        <v>3.5</v>
      </c>
      <c r="O212">
        <v>2.5</v>
      </c>
      <c r="P212">
        <v>4.5</v>
      </c>
      <c r="Q212" t="s">
        <v>214</v>
      </c>
      <c r="R212">
        <v>105</v>
      </c>
      <c r="S212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213" spans="2:19" x14ac:dyDescent="0.35">
      <c r="B213">
        <v>210</v>
      </c>
      <c r="C213" t="s">
        <v>979</v>
      </c>
      <c r="D213">
        <v>2004</v>
      </c>
      <c r="E213" t="s">
        <v>1531</v>
      </c>
      <c r="F213" t="s">
        <v>817</v>
      </c>
      <c r="G213" t="s">
        <v>1545</v>
      </c>
      <c r="H213" t="s">
        <v>980</v>
      </c>
      <c r="I213">
        <v>1.93</v>
      </c>
      <c r="J213">
        <v>2</v>
      </c>
      <c r="K213">
        <v>2</v>
      </c>
      <c r="L213">
        <v>3</v>
      </c>
      <c r="M213">
        <v>2</v>
      </c>
      <c r="N213">
        <v>1.5</v>
      </c>
      <c r="O213">
        <v>2</v>
      </c>
      <c r="P213">
        <v>1</v>
      </c>
      <c r="Q213" t="s">
        <v>146</v>
      </c>
      <c r="R213">
        <v>300</v>
      </c>
      <c r="S213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214" spans="2:19" hidden="1" x14ac:dyDescent="0.35">
      <c r="B214">
        <v>211</v>
      </c>
      <c r="C214" t="s">
        <v>981</v>
      </c>
      <c r="D214">
        <v>1993</v>
      </c>
      <c r="E214" t="s">
        <v>1531</v>
      </c>
      <c r="F214" t="s">
        <v>697</v>
      </c>
      <c r="G214" t="s">
        <v>1544</v>
      </c>
      <c r="H214" t="s">
        <v>982</v>
      </c>
      <c r="I214">
        <v>3.86</v>
      </c>
      <c r="J214">
        <v>3</v>
      </c>
      <c r="K214">
        <v>3.5</v>
      </c>
      <c r="L214">
        <v>4</v>
      </c>
      <c r="M214">
        <v>3</v>
      </c>
      <c r="N214">
        <v>3.5</v>
      </c>
      <c r="O214">
        <v>5</v>
      </c>
      <c r="P214">
        <v>5</v>
      </c>
      <c r="Q214" t="s">
        <v>215</v>
      </c>
      <c r="R214">
        <v>94</v>
      </c>
      <c r="S214" t="str">
        <f xml:space="preserve"> HYPERLINK("ReviewHtml/review_Ninja_Scroll.html", "https://2danicritic.github.io/ReviewHtml/review_Ninja_Scroll.html")</f>
        <v>https://2danicritic.github.io/ReviewHtml/review_Ninja_Scroll.html</v>
      </c>
    </row>
    <row r="215" spans="2:19" x14ac:dyDescent="0.35">
      <c r="B215">
        <v>212</v>
      </c>
      <c r="C215" t="s">
        <v>983</v>
      </c>
      <c r="D215">
        <v>2003</v>
      </c>
      <c r="E215" t="s">
        <v>1531</v>
      </c>
      <c r="F215" t="s">
        <v>697</v>
      </c>
      <c r="G215" t="s">
        <v>1545</v>
      </c>
      <c r="H215" t="s">
        <v>756</v>
      </c>
      <c r="I215">
        <v>2.14</v>
      </c>
      <c r="J215">
        <v>2</v>
      </c>
      <c r="K215">
        <v>2</v>
      </c>
      <c r="L215">
        <v>2.5</v>
      </c>
      <c r="M215">
        <v>2</v>
      </c>
      <c r="N215">
        <v>2</v>
      </c>
      <c r="O215">
        <v>3</v>
      </c>
      <c r="P215">
        <v>1.5</v>
      </c>
      <c r="Q215" t="s">
        <v>250</v>
      </c>
      <c r="R215">
        <v>325</v>
      </c>
      <c r="S215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</row>
    <row r="216" spans="2:19" x14ac:dyDescent="0.35">
      <c r="B216">
        <v>213</v>
      </c>
      <c r="C216" t="s">
        <v>984</v>
      </c>
      <c r="D216">
        <v>2012</v>
      </c>
      <c r="E216" t="s">
        <v>1531</v>
      </c>
      <c r="F216" t="s">
        <v>692</v>
      </c>
      <c r="G216" t="s">
        <v>1545</v>
      </c>
      <c r="H216" t="s">
        <v>216</v>
      </c>
      <c r="I216">
        <v>4.1399999999999997</v>
      </c>
      <c r="J216">
        <v>4</v>
      </c>
      <c r="K216">
        <v>4</v>
      </c>
      <c r="L216">
        <v>4</v>
      </c>
      <c r="M216">
        <v>4</v>
      </c>
      <c r="N216">
        <v>4</v>
      </c>
      <c r="O216">
        <v>4</v>
      </c>
      <c r="P216">
        <v>5</v>
      </c>
      <c r="Q216" t="s">
        <v>76</v>
      </c>
      <c r="R216">
        <v>275</v>
      </c>
      <c r="S216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217" spans="2:19" x14ac:dyDescent="0.35">
      <c r="B217">
        <v>214</v>
      </c>
      <c r="C217" t="s">
        <v>985</v>
      </c>
      <c r="D217">
        <v>2014</v>
      </c>
      <c r="E217" t="s">
        <v>1531</v>
      </c>
      <c r="F217" t="s">
        <v>697</v>
      </c>
      <c r="G217" t="s">
        <v>1545</v>
      </c>
      <c r="H217" t="s">
        <v>986</v>
      </c>
      <c r="I217">
        <v>3.71</v>
      </c>
      <c r="J217">
        <v>3.5</v>
      </c>
      <c r="K217">
        <v>3.5</v>
      </c>
      <c r="L217">
        <v>4</v>
      </c>
      <c r="M217">
        <v>4</v>
      </c>
      <c r="N217">
        <v>3</v>
      </c>
      <c r="O217">
        <v>4</v>
      </c>
      <c r="P217">
        <v>4</v>
      </c>
      <c r="Q217" t="s">
        <v>217</v>
      </c>
      <c r="R217">
        <v>300</v>
      </c>
      <c r="S217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218" spans="2:19" hidden="1" x14ac:dyDescent="0.35">
      <c r="B218">
        <v>215</v>
      </c>
      <c r="C218" t="s">
        <v>987</v>
      </c>
      <c r="D218">
        <v>2017</v>
      </c>
      <c r="E218" t="s">
        <v>1531</v>
      </c>
      <c r="F218" t="s">
        <v>697</v>
      </c>
      <c r="G218" t="s">
        <v>1544</v>
      </c>
      <c r="H218" t="s">
        <v>986</v>
      </c>
      <c r="I218">
        <v>4</v>
      </c>
      <c r="J218">
        <v>4</v>
      </c>
      <c r="K218">
        <v>4</v>
      </c>
      <c r="L218">
        <v>4</v>
      </c>
      <c r="M218">
        <v>4</v>
      </c>
      <c r="N218">
        <v>4</v>
      </c>
      <c r="O218">
        <v>4</v>
      </c>
      <c r="P218">
        <v>4</v>
      </c>
      <c r="Q218" t="s">
        <v>218</v>
      </c>
      <c r="R218">
        <v>106</v>
      </c>
      <c r="S218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</row>
    <row r="219" spans="2:19" x14ac:dyDescent="0.35">
      <c r="B219">
        <v>216</v>
      </c>
      <c r="C219" t="s">
        <v>988</v>
      </c>
      <c r="D219">
        <v>2014</v>
      </c>
      <c r="E219" t="s">
        <v>1531</v>
      </c>
      <c r="F219" t="s">
        <v>737</v>
      </c>
      <c r="G219" t="s">
        <v>1545</v>
      </c>
      <c r="H219" t="s">
        <v>989</v>
      </c>
      <c r="I219">
        <v>3.5</v>
      </c>
      <c r="J219">
        <v>3</v>
      </c>
      <c r="K219">
        <v>3.5</v>
      </c>
      <c r="L219">
        <v>4</v>
      </c>
      <c r="M219">
        <v>3</v>
      </c>
      <c r="N219">
        <v>3.5</v>
      </c>
      <c r="O219">
        <v>4</v>
      </c>
      <c r="P219">
        <v>3.5</v>
      </c>
      <c r="Q219" t="s">
        <v>219</v>
      </c>
      <c r="R219">
        <v>625</v>
      </c>
      <c r="S219" t="str">
        <f xml:space="preserve"> HYPERLINK("ReviewHtml/review_Noragami.html", "https://2danicritic.github.io/ReviewHtml/review_Noragami.html")</f>
        <v>https://2danicritic.github.io/ReviewHtml/review_Noragami.html</v>
      </c>
    </row>
    <row r="220" spans="2:19" hidden="1" x14ac:dyDescent="0.35">
      <c r="B220">
        <v>217</v>
      </c>
      <c r="C220" t="s">
        <v>990</v>
      </c>
      <c r="D220">
        <v>2016</v>
      </c>
      <c r="E220" t="s">
        <v>1539</v>
      </c>
      <c r="F220" t="s">
        <v>991</v>
      </c>
      <c r="G220" t="s">
        <v>1544</v>
      </c>
      <c r="H220" t="s">
        <v>992</v>
      </c>
      <c r="I220">
        <v>2.93</v>
      </c>
      <c r="J220">
        <v>3</v>
      </c>
      <c r="K220">
        <v>2.5</v>
      </c>
      <c r="L220">
        <v>2.5</v>
      </c>
      <c r="M220">
        <v>1.5</v>
      </c>
      <c r="N220">
        <v>3.5</v>
      </c>
      <c r="O220">
        <v>3.5</v>
      </c>
      <c r="P220">
        <v>4</v>
      </c>
      <c r="Q220" t="s">
        <v>220</v>
      </c>
      <c r="R220">
        <v>65</v>
      </c>
      <c r="S220" t="str">
        <f xml:space="preserve"> HYPERLINK("ReviewHtml/review_Nova_Seed.html", "https://2danicritic.github.io/ReviewHtml/review_Nova_Seed.html")</f>
        <v>https://2danicritic.github.io/ReviewHtml/review_Nova_Seed.html</v>
      </c>
    </row>
    <row r="221" spans="2:19" hidden="1" x14ac:dyDescent="0.35">
      <c r="B221">
        <v>218</v>
      </c>
      <c r="C221" t="s">
        <v>993</v>
      </c>
      <c r="D221">
        <v>1993</v>
      </c>
      <c r="E221" t="s">
        <v>1531</v>
      </c>
      <c r="F221" t="s">
        <v>750</v>
      </c>
      <c r="G221" t="s">
        <v>1544</v>
      </c>
      <c r="H221" t="s">
        <v>994</v>
      </c>
      <c r="I221">
        <v>3</v>
      </c>
      <c r="J221">
        <v>3</v>
      </c>
      <c r="K221">
        <v>3</v>
      </c>
      <c r="L221">
        <v>3</v>
      </c>
      <c r="M221">
        <v>3</v>
      </c>
      <c r="N221">
        <v>3.5</v>
      </c>
      <c r="O221">
        <v>2.5</v>
      </c>
      <c r="P221">
        <v>3</v>
      </c>
      <c r="Q221" t="s">
        <v>102</v>
      </c>
      <c r="R221">
        <v>73</v>
      </c>
      <c r="S221" t="str">
        <f xml:space="preserve"> HYPERLINK("ReviewHtml/review_Ocean_Waves.html", "https://2danicritic.github.io/ReviewHtml/review_Ocean_Waves.html")</f>
        <v>https://2danicritic.github.io/ReviewHtml/review_Ocean_Waves.html</v>
      </c>
    </row>
    <row r="222" spans="2:19" x14ac:dyDescent="0.35">
      <c r="B222">
        <v>219</v>
      </c>
      <c r="C222" t="s">
        <v>995</v>
      </c>
      <c r="D222">
        <v>2007</v>
      </c>
      <c r="E222" t="s">
        <v>1531</v>
      </c>
      <c r="F222" t="s">
        <v>697</v>
      </c>
      <c r="G222" t="s">
        <v>1545</v>
      </c>
      <c r="H222" t="s">
        <v>996</v>
      </c>
      <c r="I222">
        <v>2.29</v>
      </c>
      <c r="J222">
        <v>2</v>
      </c>
      <c r="K222">
        <v>2.5</v>
      </c>
      <c r="L222">
        <v>3.5</v>
      </c>
      <c r="M222">
        <v>2.5</v>
      </c>
      <c r="N222">
        <v>1.5</v>
      </c>
      <c r="O222">
        <v>3</v>
      </c>
      <c r="P222">
        <v>1</v>
      </c>
      <c r="Q222" t="s">
        <v>221</v>
      </c>
      <c r="R222">
        <v>650</v>
      </c>
      <c r="S222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223" spans="2:19" hidden="1" x14ac:dyDescent="0.35">
      <c r="B223">
        <v>220</v>
      </c>
      <c r="C223" t="s">
        <v>1275</v>
      </c>
      <c r="D223">
        <v>2016</v>
      </c>
      <c r="E223" t="s">
        <v>1531</v>
      </c>
      <c r="F223" t="s">
        <v>684</v>
      </c>
      <c r="G223" t="s">
        <v>1544</v>
      </c>
      <c r="H223" t="s">
        <v>1303</v>
      </c>
      <c r="I223">
        <v>3.29</v>
      </c>
      <c r="J223">
        <v>3.5</v>
      </c>
      <c r="K223">
        <v>3</v>
      </c>
      <c r="L223">
        <v>3.5</v>
      </c>
      <c r="M223">
        <v>3.5</v>
      </c>
      <c r="N223">
        <v>2.5</v>
      </c>
      <c r="O223">
        <v>4</v>
      </c>
      <c r="P223">
        <v>3</v>
      </c>
      <c r="Q223" t="s">
        <v>1212</v>
      </c>
      <c r="R223">
        <v>120</v>
      </c>
      <c r="S223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</row>
    <row r="224" spans="2:19" hidden="1" x14ac:dyDescent="0.35">
      <c r="B224">
        <v>221</v>
      </c>
      <c r="C224" t="s">
        <v>1398</v>
      </c>
      <c r="D224">
        <v>2012</v>
      </c>
      <c r="E224" t="s">
        <v>1531</v>
      </c>
      <c r="F224" t="s">
        <v>684</v>
      </c>
      <c r="G224" t="s">
        <v>1544</v>
      </c>
      <c r="H224" t="s">
        <v>1453</v>
      </c>
      <c r="I224">
        <v>2.86</v>
      </c>
      <c r="J224">
        <v>3</v>
      </c>
      <c r="K224">
        <v>2.5</v>
      </c>
      <c r="L224">
        <v>3</v>
      </c>
      <c r="M224">
        <v>3.5</v>
      </c>
      <c r="N224">
        <v>2.5</v>
      </c>
      <c r="O224">
        <v>3</v>
      </c>
      <c r="P224">
        <v>2.5</v>
      </c>
      <c r="Q224" t="s">
        <v>209</v>
      </c>
      <c r="R224">
        <v>107</v>
      </c>
      <c r="S224" t="str">
        <f xml:space="preserve"> HYPERLINK("ReviewHtml/review_One_Piece_Film_-_Z.html", "https://2danicritic.github.io/ReviewHtml/review_One_Piece_Film_-_Z.html")</f>
        <v>https://2danicritic.github.io/ReviewHtml/review_One_Piece_Film_-_Z.html</v>
      </c>
    </row>
    <row r="225" spans="2:19" x14ac:dyDescent="0.35">
      <c r="B225">
        <v>222</v>
      </c>
      <c r="C225" t="s">
        <v>997</v>
      </c>
      <c r="D225">
        <v>2015</v>
      </c>
      <c r="E225" t="s">
        <v>1531</v>
      </c>
      <c r="F225" t="s">
        <v>697</v>
      </c>
      <c r="G225" t="s">
        <v>1545</v>
      </c>
      <c r="H225" t="s">
        <v>998</v>
      </c>
      <c r="I225">
        <v>3.21</v>
      </c>
      <c r="J225">
        <v>3.5</v>
      </c>
      <c r="K225">
        <v>3</v>
      </c>
      <c r="L225">
        <v>3.5</v>
      </c>
      <c r="M225">
        <v>2.5</v>
      </c>
      <c r="N225">
        <v>3</v>
      </c>
      <c r="O225">
        <v>3.5</v>
      </c>
      <c r="P225">
        <v>3.5</v>
      </c>
      <c r="Q225" t="s">
        <v>125</v>
      </c>
      <c r="R225">
        <v>450</v>
      </c>
      <c r="S225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226" spans="2:19" hidden="1" x14ac:dyDescent="0.35">
      <c r="B226">
        <v>223</v>
      </c>
      <c r="C226" t="s">
        <v>999</v>
      </c>
      <c r="D226">
        <v>1991</v>
      </c>
      <c r="E226" t="s">
        <v>1531</v>
      </c>
      <c r="F226" t="s">
        <v>750</v>
      </c>
      <c r="G226" t="s">
        <v>1544</v>
      </c>
      <c r="H226" t="s">
        <v>846</v>
      </c>
      <c r="I226">
        <v>3.43</v>
      </c>
      <c r="J226">
        <v>3.5</v>
      </c>
      <c r="K226">
        <v>3</v>
      </c>
      <c r="L226">
        <v>3</v>
      </c>
      <c r="M226">
        <v>3.5</v>
      </c>
      <c r="N226">
        <v>4</v>
      </c>
      <c r="O226">
        <v>3</v>
      </c>
      <c r="P226">
        <v>4</v>
      </c>
      <c r="Q226" t="s">
        <v>112</v>
      </c>
      <c r="R226">
        <v>118</v>
      </c>
      <c r="S226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227" spans="2:19" hidden="1" x14ac:dyDescent="0.35">
      <c r="B227">
        <v>224</v>
      </c>
      <c r="C227" t="s">
        <v>1399</v>
      </c>
      <c r="D227">
        <v>2006</v>
      </c>
      <c r="E227" t="s">
        <v>1531</v>
      </c>
      <c r="F227" t="s">
        <v>667</v>
      </c>
      <c r="G227" t="s">
        <v>1544</v>
      </c>
      <c r="H227" t="s">
        <v>1454</v>
      </c>
      <c r="I227">
        <v>3.43</v>
      </c>
      <c r="J227">
        <v>3.5</v>
      </c>
      <c r="K227">
        <v>3.5</v>
      </c>
      <c r="L227">
        <v>4</v>
      </c>
      <c r="M227">
        <v>3.5</v>
      </c>
      <c r="N227">
        <v>3</v>
      </c>
      <c r="O227">
        <v>3</v>
      </c>
      <c r="P227">
        <v>3.5</v>
      </c>
      <c r="Q227" t="s">
        <v>1350</v>
      </c>
      <c r="R227">
        <v>94</v>
      </c>
      <c r="S227" t="str">
        <f xml:space="preserve"> HYPERLINK("ReviewHtml/review_Origin_-_Spirits_of_the_Past.html", "https://2danicritic.github.io/ReviewHtml/review_Origin_-_Spirits_of_the_Past.html")</f>
        <v>https://2danicritic.github.io/ReviewHtml/review_Origin_-_Spirits_of_the_Past.html</v>
      </c>
    </row>
    <row r="228" spans="2:19" x14ac:dyDescent="0.35">
      <c r="B228">
        <v>225</v>
      </c>
      <c r="C228" t="s">
        <v>1000</v>
      </c>
      <c r="D228">
        <v>2010</v>
      </c>
      <c r="E228" t="s">
        <v>1531</v>
      </c>
      <c r="F228" t="s">
        <v>968</v>
      </c>
      <c r="G228" t="s">
        <v>1545</v>
      </c>
      <c r="H228" t="s">
        <v>898</v>
      </c>
      <c r="I228">
        <v>3.36</v>
      </c>
      <c r="J228">
        <v>3</v>
      </c>
      <c r="K228">
        <v>3</v>
      </c>
      <c r="L228">
        <v>3.5</v>
      </c>
      <c r="M228">
        <v>4.5</v>
      </c>
      <c r="N228">
        <v>2.5</v>
      </c>
      <c r="O228">
        <v>3.5</v>
      </c>
      <c r="P228">
        <v>3.5</v>
      </c>
      <c r="Q228" t="s">
        <v>222</v>
      </c>
      <c r="R228">
        <v>325</v>
      </c>
      <c r="S228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229" spans="2:19" hidden="1" x14ac:dyDescent="0.35">
      <c r="B229">
        <v>226</v>
      </c>
      <c r="C229" t="s">
        <v>1001</v>
      </c>
      <c r="D229">
        <v>2006</v>
      </c>
      <c r="E229" t="s">
        <v>1531</v>
      </c>
      <c r="F229" t="s">
        <v>697</v>
      </c>
      <c r="G229" t="s">
        <v>1544</v>
      </c>
      <c r="H229" t="s">
        <v>1002</v>
      </c>
      <c r="I229">
        <v>4.21</v>
      </c>
      <c r="J229">
        <v>4</v>
      </c>
      <c r="K229">
        <v>5</v>
      </c>
      <c r="L229">
        <v>5</v>
      </c>
      <c r="M229">
        <v>2</v>
      </c>
      <c r="N229">
        <v>3.5</v>
      </c>
      <c r="O229">
        <v>5</v>
      </c>
      <c r="P229">
        <v>5</v>
      </c>
      <c r="Q229" t="s">
        <v>223</v>
      </c>
      <c r="R229">
        <v>90</v>
      </c>
      <c r="S229" t="str">
        <f xml:space="preserve"> HYPERLINK("ReviewHtml/review_Paprika.html", "https://2danicritic.github.io/ReviewHtml/review_Paprika.html")</f>
        <v>https://2danicritic.github.io/ReviewHtml/review_Paprika.html</v>
      </c>
    </row>
    <row r="230" spans="2:19" x14ac:dyDescent="0.35">
      <c r="B230">
        <v>227</v>
      </c>
      <c r="C230" t="s">
        <v>1276</v>
      </c>
      <c r="D230">
        <v>2004</v>
      </c>
      <c r="E230" t="s">
        <v>1531</v>
      </c>
      <c r="F230" t="s">
        <v>697</v>
      </c>
      <c r="G230" t="s">
        <v>1545</v>
      </c>
      <c r="H230" t="s">
        <v>1002</v>
      </c>
      <c r="I230">
        <v>3.71</v>
      </c>
      <c r="J230">
        <v>3.5</v>
      </c>
      <c r="K230">
        <v>3.5</v>
      </c>
      <c r="L230">
        <v>3.5</v>
      </c>
      <c r="M230">
        <v>3</v>
      </c>
      <c r="N230">
        <v>4</v>
      </c>
      <c r="O230">
        <v>4</v>
      </c>
      <c r="P230">
        <v>4.5</v>
      </c>
      <c r="Q230" t="s">
        <v>1213</v>
      </c>
      <c r="R230">
        <v>325</v>
      </c>
      <c r="S230" t="str">
        <f xml:space="preserve"> HYPERLINK("ReviewHtml/review_Paranoia_Agent.html", "https://2danicritic.github.io/ReviewHtml/review_Paranoia_Agent.html")</f>
        <v>https://2danicritic.github.io/ReviewHtml/review_Paranoia_Agent.html</v>
      </c>
    </row>
    <row r="231" spans="2:19" x14ac:dyDescent="0.35">
      <c r="B231">
        <v>228</v>
      </c>
      <c r="C231" t="s">
        <v>1003</v>
      </c>
      <c r="D231">
        <v>2003</v>
      </c>
      <c r="E231" t="s">
        <v>1531</v>
      </c>
      <c r="F231" t="s">
        <v>1004</v>
      </c>
      <c r="G231" t="s">
        <v>1546</v>
      </c>
      <c r="H231" t="s">
        <v>224</v>
      </c>
      <c r="I231">
        <v>2.36</v>
      </c>
      <c r="J231">
        <v>2</v>
      </c>
      <c r="K231">
        <v>2</v>
      </c>
      <c r="L231">
        <v>2</v>
      </c>
      <c r="M231">
        <v>1.5</v>
      </c>
      <c r="N231">
        <v>4</v>
      </c>
      <c r="O231">
        <v>3</v>
      </c>
      <c r="P231">
        <v>2</v>
      </c>
      <c r="Q231" t="s">
        <v>225</v>
      </c>
      <c r="R231">
        <v>90</v>
      </c>
      <c r="S231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232" spans="2:19" hidden="1" x14ac:dyDescent="0.35">
      <c r="B232">
        <v>229</v>
      </c>
      <c r="C232" t="s">
        <v>1005</v>
      </c>
      <c r="D232">
        <v>1993</v>
      </c>
      <c r="E232" t="s">
        <v>1531</v>
      </c>
      <c r="F232" t="s">
        <v>734</v>
      </c>
      <c r="G232" t="s">
        <v>1544</v>
      </c>
      <c r="H232" t="s">
        <v>839</v>
      </c>
      <c r="I232">
        <v>3.71</v>
      </c>
      <c r="J232">
        <v>4</v>
      </c>
      <c r="K232">
        <v>4</v>
      </c>
      <c r="L232">
        <v>3.5</v>
      </c>
      <c r="M232">
        <v>3</v>
      </c>
      <c r="N232">
        <v>3.5</v>
      </c>
      <c r="O232">
        <v>3</v>
      </c>
      <c r="P232">
        <v>5</v>
      </c>
      <c r="Q232" t="s">
        <v>226</v>
      </c>
      <c r="R232">
        <v>113</v>
      </c>
      <c r="S232" t="str">
        <f xml:space="preserve"> HYPERLINK("ReviewHtml/review_Patlabor_2.html", "https://2danicritic.github.io/ReviewHtml/review_Patlabor_2.html")</f>
        <v>https://2danicritic.github.io/ReviewHtml/review_Patlabor_2.html</v>
      </c>
    </row>
    <row r="233" spans="2:19" hidden="1" x14ac:dyDescent="0.35">
      <c r="B233">
        <v>230</v>
      </c>
      <c r="C233" t="s">
        <v>1400</v>
      </c>
      <c r="D233">
        <v>2018</v>
      </c>
      <c r="E233" t="s">
        <v>1531</v>
      </c>
      <c r="F233" t="s">
        <v>1153</v>
      </c>
      <c r="G233" t="s">
        <v>1544</v>
      </c>
      <c r="H233" t="s">
        <v>1455</v>
      </c>
      <c r="I233">
        <v>3.71</v>
      </c>
      <c r="J233">
        <v>3.5</v>
      </c>
      <c r="K233">
        <v>4</v>
      </c>
      <c r="L233">
        <v>3.5</v>
      </c>
      <c r="M233">
        <v>3</v>
      </c>
      <c r="N233">
        <v>4</v>
      </c>
      <c r="O233">
        <v>4</v>
      </c>
      <c r="P233">
        <v>4</v>
      </c>
      <c r="Q233" t="s">
        <v>1322</v>
      </c>
      <c r="R233">
        <v>119</v>
      </c>
      <c r="S233" t="str">
        <f xml:space="preserve"> HYPERLINK("ReviewHtml/review_Penguin_Highway.html", "https://2danicritic.github.io/ReviewHtml/review_Penguin_Highway.html")</f>
        <v>https://2danicritic.github.io/ReviewHtml/review_Penguin_Highway.html</v>
      </c>
    </row>
    <row r="234" spans="2:19" hidden="1" x14ac:dyDescent="0.35">
      <c r="B234">
        <v>231</v>
      </c>
      <c r="C234" t="s">
        <v>1006</v>
      </c>
      <c r="D234">
        <v>1997</v>
      </c>
      <c r="E234" t="s">
        <v>1531</v>
      </c>
      <c r="F234" t="s">
        <v>697</v>
      </c>
      <c r="G234" t="s">
        <v>1544</v>
      </c>
      <c r="H234" t="s">
        <v>1002</v>
      </c>
      <c r="I234">
        <v>3.71</v>
      </c>
      <c r="J234">
        <v>3</v>
      </c>
      <c r="K234">
        <v>2.5</v>
      </c>
      <c r="L234">
        <v>4</v>
      </c>
      <c r="M234">
        <v>2.5</v>
      </c>
      <c r="N234">
        <v>5</v>
      </c>
      <c r="O234">
        <v>4</v>
      </c>
      <c r="P234">
        <v>5</v>
      </c>
      <c r="Q234" t="s">
        <v>227</v>
      </c>
      <c r="R234">
        <v>81</v>
      </c>
      <c r="S234" t="str">
        <f xml:space="preserve"> HYPERLINK("ReviewHtml/review_Perfect_Blue.html", "https://2danicritic.github.io/ReviewHtml/review_Perfect_Blue.html")</f>
        <v>https://2danicritic.github.io/ReviewHtml/review_Perfect_Blue.html</v>
      </c>
    </row>
    <row r="235" spans="2:19" hidden="1" x14ac:dyDescent="0.35">
      <c r="B235">
        <v>232</v>
      </c>
      <c r="C235" t="s">
        <v>1007</v>
      </c>
      <c r="D235">
        <v>2007</v>
      </c>
      <c r="E235" t="s">
        <v>1533</v>
      </c>
      <c r="F235" t="s">
        <v>1008</v>
      </c>
      <c r="G235" t="s">
        <v>1544</v>
      </c>
      <c r="H235" t="s">
        <v>228</v>
      </c>
      <c r="I235">
        <v>3.21</v>
      </c>
      <c r="J235">
        <v>3</v>
      </c>
      <c r="K235">
        <v>3</v>
      </c>
      <c r="L235">
        <v>3</v>
      </c>
      <c r="M235">
        <v>3.5</v>
      </c>
      <c r="N235">
        <v>3.5</v>
      </c>
      <c r="O235">
        <v>2.5</v>
      </c>
      <c r="P235">
        <v>4</v>
      </c>
      <c r="Q235" t="s">
        <v>229</v>
      </c>
      <c r="R235">
        <v>96</v>
      </c>
      <c r="S235" t="str">
        <f xml:space="preserve"> HYPERLINK("ReviewHtml/review_Persepolis.html", "https://2danicritic.github.io/ReviewHtml/review_Persepolis.html")</f>
        <v>https://2danicritic.github.io/ReviewHtml/review_Persepolis.html</v>
      </c>
    </row>
    <row r="236" spans="2:19" hidden="1" x14ac:dyDescent="0.35">
      <c r="B236">
        <v>233</v>
      </c>
      <c r="C236" t="s">
        <v>230</v>
      </c>
      <c r="D236">
        <v>2013</v>
      </c>
      <c r="E236" t="s">
        <v>1531</v>
      </c>
      <c r="F236" t="s">
        <v>718</v>
      </c>
      <c r="G236" t="s">
        <v>1544</v>
      </c>
      <c r="H236" t="s">
        <v>231</v>
      </c>
      <c r="I236">
        <v>2</v>
      </c>
      <c r="J236">
        <v>2</v>
      </c>
      <c r="K236">
        <v>3</v>
      </c>
      <c r="L236">
        <v>5</v>
      </c>
      <c r="M236">
        <v>1</v>
      </c>
      <c r="N236">
        <v>1</v>
      </c>
      <c r="O236">
        <v>1</v>
      </c>
      <c r="P236">
        <v>1</v>
      </c>
      <c r="Q236" t="s">
        <v>148</v>
      </c>
      <c r="R236">
        <v>376</v>
      </c>
      <c r="S236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</row>
    <row r="237" spans="2:19" x14ac:dyDescent="0.35">
      <c r="B237">
        <v>234</v>
      </c>
      <c r="C237" t="s">
        <v>1009</v>
      </c>
      <c r="D237">
        <v>2011</v>
      </c>
      <c r="E237" t="s">
        <v>1531</v>
      </c>
      <c r="F237" t="s">
        <v>1010</v>
      </c>
      <c r="G237" t="s">
        <v>1545</v>
      </c>
      <c r="H237" t="s">
        <v>1011</v>
      </c>
      <c r="I237">
        <v>3.64</v>
      </c>
      <c r="J237">
        <v>3</v>
      </c>
      <c r="K237">
        <v>3.5</v>
      </c>
      <c r="L237">
        <v>4.5</v>
      </c>
      <c r="M237">
        <v>4</v>
      </c>
      <c r="N237">
        <v>3</v>
      </c>
      <c r="O237">
        <v>3.5</v>
      </c>
      <c r="P237">
        <v>4</v>
      </c>
      <c r="Q237" t="s">
        <v>232</v>
      </c>
      <c r="R237">
        <v>350</v>
      </c>
      <c r="S237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238" spans="2:19" x14ac:dyDescent="0.35">
      <c r="B238">
        <v>235</v>
      </c>
      <c r="C238" t="s">
        <v>1012</v>
      </c>
      <c r="D238">
        <v>2014</v>
      </c>
      <c r="E238" t="s">
        <v>1531</v>
      </c>
      <c r="F238" t="s">
        <v>1013</v>
      </c>
      <c r="G238" t="s">
        <v>1545</v>
      </c>
      <c r="H238" t="s">
        <v>791</v>
      </c>
      <c r="I238">
        <v>4.21</v>
      </c>
      <c r="J238">
        <v>4</v>
      </c>
      <c r="K238">
        <v>4</v>
      </c>
      <c r="L238">
        <v>4</v>
      </c>
      <c r="M238">
        <v>4.5</v>
      </c>
      <c r="N238">
        <v>4.5</v>
      </c>
      <c r="O238">
        <v>3.5</v>
      </c>
      <c r="P238">
        <v>5</v>
      </c>
      <c r="Q238" t="s">
        <v>233</v>
      </c>
      <c r="R238">
        <v>275</v>
      </c>
      <c r="S238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239" spans="2:19" hidden="1" x14ac:dyDescent="0.35">
      <c r="B239">
        <v>236</v>
      </c>
      <c r="C239" t="s">
        <v>1401</v>
      </c>
      <c r="D239">
        <v>2016</v>
      </c>
      <c r="E239" t="s">
        <v>1531</v>
      </c>
      <c r="F239" t="s">
        <v>1432</v>
      </c>
      <c r="G239" t="s">
        <v>1548</v>
      </c>
      <c r="H239" t="s">
        <v>1456</v>
      </c>
      <c r="I239">
        <v>3.07</v>
      </c>
      <c r="J239">
        <v>3</v>
      </c>
      <c r="K239">
        <v>3</v>
      </c>
      <c r="L239">
        <v>3.5</v>
      </c>
      <c r="M239">
        <v>3.5</v>
      </c>
      <c r="N239">
        <v>3</v>
      </c>
      <c r="O239">
        <v>2.5</v>
      </c>
      <c r="P239">
        <v>3</v>
      </c>
      <c r="Q239" t="s">
        <v>1217</v>
      </c>
      <c r="R239">
        <v>210</v>
      </c>
      <c r="S239" t="str">
        <f xml:space="preserve"> HYPERLINK("ReviewHtml/review_Planetarian.html", "https://2danicritic.github.io/ReviewHtml/review_Planetarian.html")</f>
        <v>https://2danicritic.github.io/ReviewHtml/review_Planetarian.html</v>
      </c>
    </row>
    <row r="240" spans="2:19" x14ac:dyDescent="0.35">
      <c r="B240">
        <v>237</v>
      </c>
      <c r="C240" t="s">
        <v>1327</v>
      </c>
      <c r="D240">
        <v>2003</v>
      </c>
      <c r="E240" t="s">
        <v>1531</v>
      </c>
      <c r="F240" t="s">
        <v>762</v>
      </c>
      <c r="G240" t="s">
        <v>1545</v>
      </c>
      <c r="H240" t="s">
        <v>765</v>
      </c>
      <c r="I240">
        <v>3.07</v>
      </c>
      <c r="J240">
        <v>2.5</v>
      </c>
      <c r="K240">
        <v>3</v>
      </c>
      <c r="L240">
        <v>3</v>
      </c>
      <c r="M240">
        <v>3</v>
      </c>
      <c r="N240">
        <v>4</v>
      </c>
      <c r="O240">
        <v>2.5</v>
      </c>
      <c r="P240">
        <v>3.5</v>
      </c>
      <c r="Q240" t="s">
        <v>1323</v>
      </c>
      <c r="R240">
        <v>650</v>
      </c>
      <c r="S240" t="str">
        <f xml:space="preserve"> HYPERLINK("ReviewHtml/review_Planetes.html", "https://2danicritic.github.io/ReviewHtml/review_Planetes.html")</f>
        <v>https://2danicritic.github.io/ReviewHtml/review_Planetes.html</v>
      </c>
    </row>
    <row r="241" spans="2:19" hidden="1" x14ac:dyDescent="0.35">
      <c r="B241">
        <v>238</v>
      </c>
      <c r="C241" t="s">
        <v>1014</v>
      </c>
      <c r="D241">
        <v>1994</v>
      </c>
      <c r="E241" t="s">
        <v>1531</v>
      </c>
      <c r="F241" t="s">
        <v>1015</v>
      </c>
      <c r="G241" t="s">
        <v>1544</v>
      </c>
      <c r="H241" t="s">
        <v>846</v>
      </c>
      <c r="I241">
        <v>3.57</v>
      </c>
      <c r="J241">
        <v>3.5</v>
      </c>
      <c r="K241">
        <v>3.5</v>
      </c>
      <c r="L241">
        <v>3</v>
      </c>
      <c r="M241">
        <v>3.5</v>
      </c>
      <c r="N241">
        <v>4</v>
      </c>
      <c r="O241">
        <v>3.5</v>
      </c>
      <c r="P241">
        <v>4</v>
      </c>
      <c r="Q241" t="s">
        <v>234</v>
      </c>
      <c r="R241">
        <v>119</v>
      </c>
      <c r="S241" t="str">
        <f xml:space="preserve"> HYPERLINK("ReviewHtml/review_Pom_Poko.html", "https://2danicritic.github.io/ReviewHtml/review_Pom_Poko.html")</f>
        <v>https://2danicritic.github.io/ReviewHtml/review_Pom_Poko.html</v>
      </c>
    </row>
    <row r="242" spans="2:19" hidden="1" x14ac:dyDescent="0.35">
      <c r="B242">
        <v>239</v>
      </c>
      <c r="C242" t="s">
        <v>1016</v>
      </c>
      <c r="D242">
        <v>2008</v>
      </c>
      <c r="E242" t="s">
        <v>1531</v>
      </c>
      <c r="F242" t="s">
        <v>750</v>
      </c>
      <c r="G242" t="s">
        <v>1544</v>
      </c>
      <c r="H242" t="s">
        <v>751</v>
      </c>
      <c r="I242">
        <v>3.43</v>
      </c>
      <c r="J242">
        <v>4</v>
      </c>
      <c r="K242">
        <v>3.5</v>
      </c>
      <c r="L242">
        <v>3.5</v>
      </c>
      <c r="M242">
        <v>3</v>
      </c>
      <c r="N242">
        <v>2.5</v>
      </c>
      <c r="O242">
        <v>3.5</v>
      </c>
      <c r="P242">
        <v>4</v>
      </c>
      <c r="Q242" t="s">
        <v>235</v>
      </c>
      <c r="R242">
        <v>103</v>
      </c>
      <c r="S242" t="str">
        <f xml:space="preserve"> HYPERLINK("ReviewHtml/review_Ponyo.html", "https://2danicritic.github.io/ReviewHtml/review_Ponyo.html")</f>
        <v>https://2danicritic.github.io/ReviewHtml/review_Ponyo.html</v>
      </c>
    </row>
    <row r="243" spans="2:19" hidden="1" x14ac:dyDescent="0.35">
      <c r="B243">
        <v>240</v>
      </c>
      <c r="C243" t="s">
        <v>1017</v>
      </c>
      <c r="D243">
        <v>1992</v>
      </c>
      <c r="E243" t="s">
        <v>1531</v>
      </c>
      <c r="F243" t="s">
        <v>750</v>
      </c>
      <c r="G243" t="s">
        <v>1544</v>
      </c>
      <c r="H243" t="s">
        <v>751</v>
      </c>
      <c r="I243">
        <v>3.57</v>
      </c>
      <c r="J243">
        <v>3.5</v>
      </c>
      <c r="K243">
        <v>3.5</v>
      </c>
      <c r="L243">
        <v>3</v>
      </c>
      <c r="M243">
        <v>3.5</v>
      </c>
      <c r="N243">
        <v>3</v>
      </c>
      <c r="O243">
        <v>4.5</v>
      </c>
      <c r="P243">
        <v>4</v>
      </c>
      <c r="Q243" t="s">
        <v>189</v>
      </c>
      <c r="R243">
        <v>94</v>
      </c>
      <c r="S243" t="str">
        <f xml:space="preserve"> HYPERLINK("ReviewHtml/review_Porco_Rosso.html", "https://2danicritic.github.io/ReviewHtml/review_Porco_Rosso.html")</f>
        <v>https://2danicritic.github.io/ReviewHtml/review_Porco_Rosso.html</v>
      </c>
    </row>
    <row r="244" spans="2:19" hidden="1" x14ac:dyDescent="0.35">
      <c r="B244">
        <v>241</v>
      </c>
      <c r="C244" t="s">
        <v>1018</v>
      </c>
      <c r="D244">
        <v>1997</v>
      </c>
      <c r="E244" t="s">
        <v>1531</v>
      </c>
      <c r="F244" t="s">
        <v>750</v>
      </c>
      <c r="G244" t="s">
        <v>1544</v>
      </c>
      <c r="H244" t="s">
        <v>751</v>
      </c>
      <c r="I244">
        <v>4.29</v>
      </c>
      <c r="J244">
        <v>4</v>
      </c>
      <c r="K244">
        <v>4.5</v>
      </c>
      <c r="L244">
        <v>3.5</v>
      </c>
      <c r="M244">
        <v>4</v>
      </c>
      <c r="N244">
        <v>5</v>
      </c>
      <c r="O244">
        <v>4</v>
      </c>
      <c r="P244">
        <v>5</v>
      </c>
      <c r="Q244" t="s">
        <v>236</v>
      </c>
      <c r="R244">
        <v>134</v>
      </c>
      <c r="S244" t="str">
        <f xml:space="preserve"> HYPERLINK("ReviewHtml/review_Princess_Mononoke.html", "https://2danicritic.github.io/ReviewHtml/review_Princess_Mononoke.html")</f>
        <v>https://2danicritic.github.io/ReviewHtml/review_Princess_Mononoke.html</v>
      </c>
    </row>
    <row r="245" spans="2:19" x14ac:dyDescent="0.35">
      <c r="B245">
        <v>242</v>
      </c>
      <c r="C245" t="s">
        <v>1402</v>
      </c>
      <c r="D245">
        <v>2007</v>
      </c>
      <c r="E245" t="s">
        <v>1531</v>
      </c>
      <c r="F245" t="s">
        <v>697</v>
      </c>
      <c r="G245" t="s">
        <v>1545</v>
      </c>
      <c r="H245" t="s">
        <v>1457</v>
      </c>
      <c r="I245">
        <v>2.5</v>
      </c>
      <c r="J245">
        <v>2</v>
      </c>
      <c r="K245">
        <v>2</v>
      </c>
      <c r="L245">
        <v>3.5</v>
      </c>
      <c r="M245">
        <v>3</v>
      </c>
      <c r="N245">
        <v>2.5</v>
      </c>
      <c r="O245">
        <v>2.5</v>
      </c>
      <c r="P245">
        <v>2</v>
      </c>
      <c r="Q245" t="s">
        <v>219</v>
      </c>
      <c r="R245">
        <v>350</v>
      </c>
      <c r="S245" t="str">
        <f xml:space="preserve"> HYPERLINK("ReviewHtml/review_Princess_Resurrection.html", "https://2danicritic.github.io/ReviewHtml/review_Princess_Resurrection.html")</f>
        <v>https://2danicritic.github.io/ReviewHtml/review_Princess_Resurrection.html</v>
      </c>
    </row>
    <row r="246" spans="2:19" x14ac:dyDescent="0.35">
      <c r="B246">
        <v>243</v>
      </c>
      <c r="C246" t="s">
        <v>1019</v>
      </c>
      <c r="D246">
        <v>2015</v>
      </c>
      <c r="E246" t="s">
        <v>1531</v>
      </c>
      <c r="F246" t="s">
        <v>1020</v>
      </c>
      <c r="G246" t="s">
        <v>1545</v>
      </c>
      <c r="H246" t="s">
        <v>1021</v>
      </c>
      <c r="I246">
        <v>3.21</v>
      </c>
      <c r="J246">
        <v>3</v>
      </c>
      <c r="K246">
        <v>3</v>
      </c>
      <c r="L246">
        <v>3</v>
      </c>
      <c r="M246">
        <v>3</v>
      </c>
      <c r="N246">
        <v>3</v>
      </c>
      <c r="O246">
        <v>3.5</v>
      </c>
      <c r="P246">
        <v>4</v>
      </c>
      <c r="Q246" t="s">
        <v>237</v>
      </c>
      <c r="R246">
        <v>300</v>
      </c>
      <c r="S246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247" spans="2:19" hidden="1" x14ac:dyDescent="0.35">
      <c r="B247">
        <v>244</v>
      </c>
      <c r="C247" t="s">
        <v>1403</v>
      </c>
      <c r="D247">
        <v>2019</v>
      </c>
      <c r="E247" t="s">
        <v>1531</v>
      </c>
      <c r="F247" t="s">
        <v>897</v>
      </c>
      <c r="G247" t="s">
        <v>1544</v>
      </c>
      <c r="H247" t="s">
        <v>898</v>
      </c>
      <c r="I247">
        <v>3.93</v>
      </c>
      <c r="J247">
        <v>3.5</v>
      </c>
      <c r="K247">
        <v>4.5</v>
      </c>
      <c r="L247">
        <v>4</v>
      </c>
      <c r="M247">
        <v>3.5</v>
      </c>
      <c r="N247">
        <v>3.5</v>
      </c>
      <c r="O247">
        <v>4.5</v>
      </c>
      <c r="P247">
        <v>4</v>
      </c>
      <c r="Q247" t="s">
        <v>1351</v>
      </c>
      <c r="R247">
        <v>111</v>
      </c>
      <c r="S247" t="str">
        <f xml:space="preserve"> HYPERLINK("ReviewHtml/review_Promare.html", "https://2danicritic.github.io/ReviewHtml/review_Promare.html")</f>
        <v>https://2danicritic.github.io/ReviewHtml/review_Promare.html</v>
      </c>
    </row>
    <row r="248" spans="2:19" hidden="1" x14ac:dyDescent="0.35">
      <c r="B248">
        <v>245</v>
      </c>
      <c r="C248" t="s">
        <v>1022</v>
      </c>
      <c r="D248">
        <v>2012</v>
      </c>
      <c r="E248" t="s">
        <v>1531</v>
      </c>
      <c r="F248" t="s">
        <v>762</v>
      </c>
      <c r="G248" t="s">
        <v>1544</v>
      </c>
      <c r="H248" t="s">
        <v>848</v>
      </c>
      <c r="I248">
        <v>2.93</v>
      </c>
      <c r="J248">
        <v>4.5</v>
      </c>
      <c r="K248">
        <v>4.5</v>
      </c>
      <c r="L248">
        <v>2</v>
      </c>
      <c r="M248">
        <v>3</v>
      </c>
      <c r="N248">
        <v>1</v>
      </c>
      <c r="O248">
        <v>3.5</v>
      </c>
      <c r="P248">
        <v>2</v>
      </c>
      <c r="Q248" t="s">
        <v>347</v>
      </c>
      <c r="R248">
        <v>110</v>
      </c>
      <c r="S248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</row>
    <row r="249" spans="2:19" x14ac:dyDescent="0.35">
      <c r="B249">
        <v>246</v>
      </c>
      <c r="C249" t="s">
        <v>1404</v>
      </c>
      <c r="D249">
        <v>2011</v>
      </c>
      <c r="E249" t="s">
        <v>1531</v>
      </c>
      <c r="F249" t="s">
        <v>692</v>
      </c>
      <c r="G249" t="s">
        <v>1545</v>
      </c>
      <c r="H249" t="s">
        <v>780</v>
      </c>
      <c r="I249">
        <v>4.29</v>
      </c>
      <c r="J249">
        <v>4</v>
      </c>
      <c r="K249">
        <v>4.5</v>
      </c>
      <c r="L249">
        <v>4.5</v>
      </c>
      <c r="M249">
        <v>3.5</v>
      </c>
      <c r="N249">
        <v>4.5</v>
      </c>
      <c r="O249">
        <v>4</v>
      </c>
      <c r="P249">
        <v>5</v>
      </c>
      <c r="Q249" t="s">
        <v>193</v>
      </c>
      <c r="R249">
        <v>300</v>
      </c>
      <c r="S249" t="str">
        <f xml:space="preserve"> HYPERLINK("ReviewHtml/review_Puella_Magi_Madoka_Magica.html", "https://2danicritic.github.io/ReviewHtml/review_Puella_Magi_Madoka_Magica.html")</f>
        <v>https://2danicritic.github.io/ReviewHtml/review_Puella_Magi_Madoka_Magica.html</v>
      </c>
    </row>
    <row r="250" spans="2:19" x14ac:dyDescent="0.35">
      <c r="B250">
        <v>247</v>
      </c>
      <c r="C250" t="s">
        <v>1023</v>
      </c>
      <c r="D250">
        <v>2015</v>
      </c>
      <c r="E250" t="s">
        <v>1531</v>
      </c>
      <c r="F250" t="s">
        <v>871</v>
      </c>
      <c r="G250" t="s">
        <v>1545</v>
      </c>
      <c r="H250" t="s">
        <v>1024</v>
      </c>
      <c r="I250">
        <v>3.07</v>
      </c>
      <c r="J250">
        <v>3</v>
      </c>
      <c r="K250">
        <v>3</v>
      </c>
      <c r="L250">
        <v>3</v>
      </c>
      <c r="M250">
        <v>3.5</v>
      </c>
      <c r="N250">
        <v>2.5</v>
      </c>
      <c r="O250">
        <v>3.5</v>
      </c>
      <c r="P250">
        <v>3</v>
      </c>
      <c r="Q250" t="s">
        <v>238</v>
      </c>
      <c r="R250">
        <v>300</v>
      </c>
      <c r="S250" t="str">
        <f xml:space="preserve"> HYPERLINK("ReviewHtml/review_Punch_Line.html", "https://2danicritic.github.io/ReviewHtml/review_Punch_Line.html")</f>
        <v>https://2danicritic.github.io/ReviewHtml/review_Punch_Line.html</v>
      </c>
    </row>
    <row r="251" spans="2:19" x14ac:dyDescent="0.35">
      <c r="B251">
        <v>248</v>
      </c>
      <c r="C251" t="s">
        <v>1025</v>
      </c>
      <c r="D251">
        <v>2014</v>
      </c>
      <c r="E251" t="s">
        <v>1531</v>
      </c>
      <c r="F251" t="s">
        <v>1026</v>
      </c>
      <c r="G251" t="s">
        <v>1545</v>
      </c>
      <c r="H251" t="s">
        <v>1027</v>
      </c>
      <c r="I251">
        <v>4</v>
      </c>
      <c r="J251">
        <v>4</v>
      </c>
      <c r="K251">
        <v>4</v>
      </c>
      <c r="L251">
        <v>3.5</v>
      </c>
      <c r="M251">
        <v>4</v>
      </c>
      <c r="N251">
        <v>3.5</v>
      </c>
      <c r="O251">
        <v>4</v>
      </c>
      <c r="P251">
        <v>5</v>
      </c>
      <c r="Q251" t="s">
        <v>132</v>
      </c>
      <c r="R251">
        <v>300</v>
      </c>
      <c r="S251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252" spans="2:19" x14ac:dyDescent="0.35">
      <c r="B252">
        <v>249</v>
      </c>
      <c r="C252" t="s">
        <v>1028</v>
      </c>
      <c r="D252">
        <v>2014</v>
      </c>
      <c r="E252" t="s">
        <v>1531</v>
      </c>
      <c r="F252" t="s">
        <v>1029</v>
      </c>
      <c r="G252" t="s">
        <v>1545</v>
      </c>
      <c r="H252" t="s">
        <v>1030</v>
      </c>
      <c r="I252">
        <v>3</v>
      </c>
      <c r="J252">
        <v>3</v>
      </c>
      <c r="K252">
        <v>3</v>
      </c>
      <c r="L252">
        <v>3.5</v>
      </c>
      <c r="M252">
        <v>3</v>
      </c>
      <c r="N252">
        <v>2.5</v>
      </c>
      <c r="O252">
        <v>3</v>
      </c>
      <c r="P252">
        <v>3</v>
      </c>
      <c r="Q252" t="s">
        <v>239</v>
      </c>
      <c r="R252">
        <v>300</v>
      </c>
      <c r="S252" t="str">
        <f xml:space="preserve"> HYPERLINK("ReviewHtml/review_Rail_Wars.html", "https://2danicritic.github.io/ReviewHtml/review_Rail_Wars.html")</f>
        <v>https://2danicritic.github.io/ReviewHtml/review_Rail_Wars.html</v>
      </c>
    </row>
    <row r="253" spans="2:19" hidden="1" x14ac:dyDescent="0.35">
      <c r="B253">
        <v>250</v>
      </c>
      <c r="C253" t="s">
        <v>1031</v>
      </c>
      <c r="D253">
        <v>2009</v>
      </c>
      <c r="E253" t="s">
        <v>1531</v>
      </c>
      <c r="F253" t="s">
        <v>1032</v>
      </c>
      <c r="G253" t="s">
        <v>1544</v>
      </c>
      <c r="H253" t="s">
        <v>1033</v>
      </c>
      <c r="I253">
        <v>4.3600000000000003</v>
      </c>
      <c r="J253">
        <v>4.5</v>
      </c>
      <c r="K253">
        <v>5</v>
      </c>
      <c r="L253">
        <v>5</v>
      </c>
      <c r="M253">
        <v>3.5</v>
      </c>
      <c r="N253">
        <v>3</v>
      </c>
      <c r="O253">
        <v>4.5</v>
      </c>
      <c r="P253">
        <v>5</v>
      </c>
      <c r="Q253" t="s">
        <v>240</v>
      </c>
      <c r="R253">
        <v>102</v>
      </c>
      <c r="S253" t="str">
        <f xml:space="preserve"> HYPERLINK("ReviewHtml/review_Redline.html", "https://2danicritic.github.io/ReviewHtml/review_Redline.html")</f>
        <v>https://2danicritic.github.io/ReviewHtml/review_Redline.html</v>
      </c>
    </row>
    <row r="254" spans="2:19" x14ac:dyDescent="0.35">
      <c r="B254">
        <v>251</v>
      </c>
      <c r="C254" t="s">
        <v>1405</v>
      </c>
      <c r="D254">
        <v>2008</v>
      </c>
      <c r="E254" t="s">
        <v>1531</v>
      </c>
      <c r="F254" t="s">
        <v>891</v>
      </c>
      <c r="G254" t="s">
        <v>1545</v>
      </c>
      <c r="H254" t="s">
        <v>1458</v>
      </c>
      <c r="I254">
        <v>3.21</v>
      </c>
      <c r="J254">
        <v>3</v>
      </c>
      <c r="K254">
        <v>3</v>
      </c>
      <c r="L254">
        <v>3</v>
      </c>
      <c r="M254">
        <v>3.5</v>
      </c>
      <c r="N254">
        <v>3.5</v>
      </c>
      <c r="O254">
        <v>3</v>
      </c>
      <c r="P254">
        <v>3.5</v>
      </c>
      <c r="Q254" t="s">
        <v>1352</v>
      </c>
      <c r="R254">
        <v>300</v>
      </c>
      <c r="S254" t="str">
        <f xml:space="preserve"> HYPERLINK("ReviewHtml/review_Rin_-_Daughters_of_Mnemosyne.html", "https://2danicritic.github.io/ReviewHtml/review_Rin_-_Daughters_of_Mnemosyne.html")</f>
        <v>https://2danicritic.github.io/ReviewHtml/review_Rin_-_Daughters_of_Mnemosyne.html</v>
      </c>
    </row>
    <row r="255" spans="2:19" hidden="1" x14ac:dyDescent="0.35">
      <c r="B255">
        <v>252</v>
      </c>
      <c r="C255" t="s">
        <v>1034</v>
      </c>
      <c r="D255">
        <v>1978</v>
      </c>
      <c r="E255" t="s">
        <v>1531</v>
      </c>
      <c r="F255" t="s">
        <v>1035</v>
      </c>
      <c r="G255" t="s">
        <v>1544</v>
      </c>
      <c r="H255" t="s">
        <v>1036</v>
      </c>
      <c r="I255">
        <v>3.57</v>
      </c>
      <c r="J255">
        <v>4</v>
      </c>
      <c r="K255">
        <v>3</v>
      </c>
      <c r="L255">
        <v>3.5</v>
      </c>
      <c r="M255">
        <v>3.5</v>
      </c>
      <c r="N255">
        <v>4</v>
      </c>
      <c r="O255">
        <v>3</v>
      </c>
      <c r="P255">
        <v>4</v>
      </c>
      <c r="Q255" t="s">
        <v>241</v>
      </c>
      <c r="R255">
        <v>47</v>
      </c>
      <c r="S255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256" spans="2:19" hidden="1" x14ac:dyDescent="0.35">
      <c r="B256">
        <v>253</v>
      </c>
      <c r="C256" t="s">
        <v>1406</v>
      </c>
      <c r="D256">
        <v>1987</v>
      </c>
      <c r="E256" t="s">
        <v>1531</v>
      </c>
      <c r="F256" t="s">
        <v>1433</v>
      </c>
      <c r="G256" t="s">
        <v>1543</v>
      </c>
      <c r="H256" t="s">
        <v>1353</v>
      </c>
      <c r="I256">
        <v>3.71</v>
      </c>
      <c r="J256">
        <v>4</v>
      </c>
      <c r="K256">
        <v>4</v>
      </c>
      <c r="L256">
        <v>3.5</v>
      </c>
      <c r="M256">
        <v>3</v>
      </c>
      <c r="N256">
        <v>3.5</v>
      </c>
      <c r="O256">
        <v>3.5</v>
      </c>
      <c r="P256">
        <v>4.5</v>
      </c>
      <c r="Q256" t="s">
        <v>1354</v>
      </c>
      <c r="R256">
        <v>90</v>
      </c>
      <c r="S256" t="str">
        <f xml:space="preserve"> HYPERLINK("ReviewHtml/review_Robot_Carnival.html", "https://2danicritic.github.io/ReviewHtml/review_Robot_Carnival.html")</f>
        <v>https://2danicritic.github.io/ReviewHtml/review_Robot_Carnival.html</v>
      </c>
    </row>
    <row r="257" spans="2:19" hidden="1" x14ac:dyDescent="0.35">
      <c r="B257">
        <v>254</v>
      </c>
      <c r="C257" t="s">
        <v>1037</v>
      </c>
      <c r="D257">
        <v>1983</v>
      </c>
      <c r="E257" t="s">
        <v>1539</v>
      </c>
      <c r="F257" t="s">
        <v>1038</v>
      </c>
      <c r="G257" t="s">
        <v>1544</v>
      </c>
      <c r="H257" t="s">
        <v>1039</v>
      </c>
      <c r="I257">
        <v>2.86</v>
      </c>
      <c r="J257">
        <v>3.5</v>
      </c>
      <c r="K257">
        <v>3.5</v>
      </c>
      <c r="L257">
        <v>2.5</v>
      </c>
      <c r="M257">
        <v>3.5</v>
      </c>
      <c r="N257">
        <v>2</v>
      </c>
      <c r="O257">
        <v>2.5</v>
      </c>
      <c r="P257">
        <v>2.5</v>
      </c>
      <c r="Q257" t="s">
        <v>137</v>
      </c>
      <c r="R257">
        <v>77</v>
      </c>
      <c r="S257" t="str">
        <f xml:space="preserve"> HYPERLINK("ReviewHtml/review_Rock_and_Rule.html", "https://2danicritic.github.io/ReviewHtml/review_Rock_and_Rule.html")</f>
        <v>https://2danicritic.github.io/ReviewHtml/review_Rock_and_Rule.html</v>
      </c>
    </row>
    <row r="258" spans="2:19" hidden="1" x14ac:dyDescent="0.35">
      <c r="B258">
        <v>255</v>
      </c>
      <c r="C258" t="s">
        <v>1040</v>
      </c>
      <c r="D258">
        <v>1991</v>
      </c>
      <c r="E258" t="s">
        <v>1532</v>
      </c>
      <c r="F258" t="s">
        <v>1041</v>
      </c>
      <c r="G258" t="s">
        <v>1544</v>
      </c>
      <c r="H258" t="s">
        <v>1042</v>
      </c>
      <c r="I258">
        <v>3.14</v>
      </c>
      <c r="J258">
        <v>3</v>
      </c>
      <c r="K258">
        <v>3</v>
      </c>
      <c r="L258">
        <v>4</v>
      </c>
      <c r="M258">
        <v>4</v>
      </c>
      <c r="N258">
        <v>2</v>
      </c>
      <c r="O258">
        <v>3</v>
      </c>
      <c r="P258">
        <v>3</v>
      </c>
      <c r="Q258" t="s">
        <v>242</v>
      </c>
      <c r="R258">
        <v>74</v>
      </c>
      <c r="S258" t="str">
        <f xml:space="preserve"> HYPERLINK("ReviewHtml/review_Rock-a-Doodle.html", "https://2danicritic.github.io/ReviewHtml/review_Rock-a-Doodle.html")</f>
        <v>https://2danicritic.github.io/ReviewHtml/review_Rock-a-Doodle.html</v>
      </c>
    </row>
    <row r="259" spans="2:19" x14ac:dyDescent="0.35">
      <c r="B259">
        <v>256</v>
      </c>
      <c r="C259" t="s">
        <v>1043</v>
      </c>
      <c r="D259">
        <v>2015</v>
      </c>
      <c r="E259" t="s">
        <v>1531</v>
      </c>
      <c r="F259" t="s">
        <v>1029</v>
      </c>
      <c r="G259" t="s">
        <v>1545</v>
      </c>
      <c r="H259" t="s">
        <v>1044</v>
      </c>
      <c r="I259">
        <v>3.5</v>
      </c>
      <c r="J259">
        <v>3</v>
      </c>
      <c r="K259">
        <v>3.5</v>
      </c>
      <c r="L259">
        <v>3.5</v>
      </c>
      <c r="M259">
        <v>3.5</v>
      </c>
      <c r="N259">
        <v>3.5</v>
      </c>
      <c r="O259">
        <v>3.5</v>
      </c>
      <c r="P259">
        <v>4</v>
      </c>
      <c r="Q259" t="s">
        <v>243</v>
      </c>
      <c r="R259">
        <v>300</v>
      </c>
      <c r="S259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260" spans="2:19" x14ac:dyDescent="0.35">
      <c r="B260">
        <v>257</v>
      </c>
      <c r="C260" t="s">
        <v>1407</v>
      </c>
      <c r="D260">
        <v>2007</v>
      </c>
      <c r="E260" t="s">
        <v>1531</v>
      </c>
      <c r="F260" t="s">
        <v>667</v>
      </c>
      <c r="G260" t="s">
        <v>1545</v>
      </c>
      <c r="H260" t="s">
        <v>1459</v>
      </c>
      <c r="I260">
        <v>3.64</v>
      </c>
      <c r="J260">
        <v>3</v>
      </c>
      <c r="K260">
        <v>3.5</v>
      </c>
      <c r="L260">
        <v>4</v>
      </c>
      <c r="M260">
        <v>4</v>
      </c>
      <c r="N260">
        <v>4</v>
      </c>
      <c r="O260">
        <v>3.5</v>
      </c>
      <c r="P260">
        <v>3.5</v>
      </c>
      <c r="Q260" t="s">
        <v>1197</v>
      </c>
      <c r="R260">
        <v>300</v>
      </c>
      <c r="S260" t="str">
        <f xml:space="preserve"> HYPERLINK("ReviewHtml/review_Romeo_x_Juliet.html", "https://2danicritic.github.io/ReviewHtml/review_Romeo_x_Juliet.html")</f>
        <v>https://2danicritic.github.io/ReviewHtml/review_Romeo_x_Juliet.html</v>
      </c>
    </row>
    <row r="261" spans="2:19" hidden="1" x14ac:dyDescent="0.35">
      <c r="B261">
        <v>258</v>
      </c>
      <c r="C261" t="s">
        <v>1277</v>
      </c>
      <c r="D261">
        <v>2018</v>
      </c>
      <c r="E261" t="s">
        <v>1540</v>
      </c>
      <c r="F261" t="s">
        <v>1294</v>
      </c>
      <c r="G261" t="s">
        <v>1544</v>
      </c>
      <c r="H261" t="s">
        <v>1304</v>
      </c>
      <c r="I261">
        <v>3.86</v>
      </c>
      <c r="J261">
        <v>3.5</v>
      </c>
      <c r="K261">
        <v>4</v>
      </c>
      <c r="L261">
        <v>4</v>
      </c>
      <c r="M261">
        <v>4</v>
      </c>
      <c r="N261">
        <v>3.5</v>
      </c>
      <c r="O261">
        <v>4</v>
      </c>
      <c r="P261">
        <v>4</v>
      </c>
      <c r="Q261" t="s">
        <v>1214</v>
      </c>
      <c r="R261">
        <v>96</v>
      </c>
      <c r="S261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</row>
    <row r="262" spans="2:19" x14ac:dyDescent="0.35">
      <c r="B262">
        <v>259</v>
      </c>
      <c r="C262" t="s">
        <v>1408</v>
      </c>
      <c r="D262">
        <v>2004</v>
      </c>
      <c r="E262" t="s">
        <v>1531</v>
      </c>
      <c r="F262" t="s">
        <v>783</v>
      </c>
      <c r="G262" t="s">
        <v>1545</v>
      </c>
      <c r="H262" t="s">
        <v>1301</v>
      </c>
      <c r="I262">
        <v>3.64</v>
      </c>
      <c r="J262">
        <v>3.5</v>
      </c>
      <c r="K262">
        <v>4</v>
      </c>
      <c r="L262">
        <v>4.5</v>
      </c>
      <c r="M262">
        <v>4</v>
      </c>
      <c r="N262">
        <v>2.5</v>
      </c>
      <c r="O262">
        <v>3.5</v>
      </c>
      <c r="P262">
        <v>3.5</v>
      </c>
      <c r="Q262" t="s">
        <v>187</v>
      </c>
      <c r="R262">
        <v>650</v>
      </c>
      <c r="S262" t="str">
        <f xml:space="preserve"> HYPERLINK("ReviewHtml/review_Samurai_Champloo.html", "https://2danicritic.github.io/ReviewHtml/review_Samurai_Champloo.html")</f>
        <v>https://2danicritic.github.io/ReviewHtml/review_Samurai_Champloo.html</v>
      </c>
    </row>
    <row r="263" spans="2:19" x14ac:dyDescent="0.35">
      <c r="B263">
        <v>260</v>
      </c>
      <c r="C263" t="s">
        <v>1045</v>
      </c>
      <c r="D263">
        <v>2012</v>
      </c>
      <c r="E263" t="s">
        <v>1531</v>
      </c>
      <c r="F263" t="s">
        <v>814</v>
      </c>
      <c r="G263" t="s">
        <v>1545</v>
      </c>
      <c r="H263" t="s">
        <v>1046</v>
      </c>
      <c r="I263">
        <v>3.43</v>
      </c>
      <c r="J263">
        <v>3</v>
      </c>
      <c r="K263">
        <v>3.5</v>
      </c>
      <c r="L263">
        <v>3.5</v>
      </c>
      <c r="M263">
        <v>3.5</v>
      </c>
      <c r="N263">
        <v>3.5</v>
      </c>
      <c r="O263">
        <v>3.5</v>
      </c>
      <c r="P263">
        <v>3.5</v>
      </c>
      <c r="Q263" t="s">
        <v>348</v>
      </c>
      <c r="R263">
        <v>325</v>
      </c>
      <c r="S263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</row>
    <row r="264" spans="2:19" hidden="1" x14ac:dyDescent="0.35">
      <c r="B264">
        <v>261</v>
      </c>
      <c r="C264" t="s">
        <v>1047</v>
      </c>
      <c r="D264">
        <v>2014</v>
      </c>
      <c r="E264" t="s">
        <v>1536</v>
      </c>
      <c r="F264" t="s">
        <v>1048</v>
      </c>
      <c r="G264" t="s">
        <v>1544</v>
      </c>
      <c r="H264" t="s">
        <v>1049</v>
      </c>
      <c r="I264">
        <v>2.93</v>
      </c>
      <c r="J264">
        <v>2.5</v>
      </c>
      <c r="K264">
        <v>3</v>
      </c>
      <c r="L264">
        <v>2.5</v>
      </c>
      <c r="M264">
        <v>3</v>
      </c>
      <c r="N264">
        <v>2.5</v>
      </c>
      <c r="O264">
        <v>3</v>
      </c>
      <c r="P264">
        <v>4</v>
      </c>
      <c r="Q264" t="s">
        <v>244</v>
      </c>
      <c r="R264">
        <v>81</v>
      </c>
      <c r="S264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</row>
    <row r="265" spans="2:19" x14ac:dyDescent="0.35">
      <c r="B265">
        <v>262</v>
      </c>
      <c r="C265" t="s">
        <v>1409</v>
      </c>
      <c r="D265">
        <v>2003</v>
      </c>
      <c r="E265" t="s">
        <v>1531</v>
      </c>
      <c r="F265" t="s">
        <v>737</v>
      </c>
      <c r="G265" t="s">
        <v>1545</v>
      </c>
      <c r="H265" t="s">
        <v>1460</v>
      </c>
      <c r="I265">
        <v>3.29</v>
      </c>
      <c r="J265">
        <v>2.5</v>
      </c>
      <c r="K265">
        <v>3</v>
      </c>
      <c r="L265">
        <v>3.5</v>
      </c>
      <c r="M265">
        <v>3.5</v>
      </c>
      <c r="N265">
        <v>3.5</v>
      </c>
      <c r="O265">
        <v>3.5</v>
      </c>
      <c r="P265">
        <v>3.5</v>
      </c>
      <c r="Q265" t="s">
        <v>1355</v>
      </c>
      <c r="R265">
        <v>600</v>
      </c>
      <c r="S265" t="str">
        <f xml:space="preserve"> HYPERLINK("ReviewHtml/review_Scrapped_Princess.html", "https://2danicritic.github.io/ReviewHtml/review_Scrapped_Princess.html")</f>
        <v>https://2danicritic.github.io/ReviewHtml/review_Scrapped_Princess.html</v>
      </c>
    </row>
    <row r="266" spans="2:19" x14ac:dyDescent="0.35">
      <c r="B266">
        <v>263</v>
      </c>
      <c r="C266" t="s">
        <v>1410</v>
      </c>
      <c r="D266">
        <v>2009</v>
      </c>
      <c r="E266" t="s">
        <v>1531</v>
      </c>
      <c r="F266" t="s">
        <v>734</v>
      </c>
      <c r="G266" t="s">
        <v>1545</v>
      </c>
      <c r="H266" t="s">
        <v>1356</v>
      </c>
      <c r="I266">
        <v>3.21</v>
      </c>
      <c r="J266">
        <v>3.5</v>
      </c>
      <c r="K266">
        <v>3</v>
      </c>
      <c r="L266">
        <v>3.5</v>
      </c>
      <c r="M266">
        <v>4</v>
      </c>
      <c r="N266">
        <v>2.5</v>
      </c>
      <c r="O266">
        <v>3.5</v>
      </c>
      <c r="P266">
        <v>2.5</v>
      </c>
      <c r="Q266" t="s">
        <v>1357</v>
      </c>
      <c r="R266">
        <v>650</v>
      </c>
      <c r="S266" t="str">
        <f xml:space="preserve"> HYPERLINK("ReviewHtml/review_Sengoku_Basara_-_Samurai_Kings.html", "https://2danicritic.github.io/ReviewHtml/review_Sengoku_Basara_-_Samurai_Kings.html")</f>
        <v>https://2danicritic.github.io/ReviewHtml/review_Sengoku_Basara_-_Samurai_Kings.html</v>
      </c>
    </row>
    <row r="267" spans="2:19" x14ac:dyDescent="0.35">
      <c r="B267">
        <v>264</v>
      </c>
      <c r="C267" t="s">
        <v>1050</v>
      </c>
      <c r="D267">
        <v>1998</v>
      </c>
      <c r="E267" t="s">
        <v>1531</v>
      </c>
      <c r="F267" t="s">
        <v>1051</v>
      </c>
      <c r="G267" t="s">
        <v>1545</v>
      </c>
      <c r="H267" t="s">
        <v>901</v>
      </c>
      <c r="I267">
        <v>3.71</v>
      </c>
      <c r="J267">
        <v>2.5</v>
      </c>
      <c r="K267">
        <v>3</v>
      </c>
      <c r="L267">
        <v>3.5</v>
      </c>
      <c r="M267">
        <v>3</v>
      </c>
      <c r="N267">
        <v>5</v>
      </c>
      <c r="O267">
        <v>4</v>
      </c>
      <c r="P267">
        <v>5</v>
      </c>
      <c r="Q267" t="s">
        <v>245</v>
      </c>
      <c r="R267">
        <v>325</v>
      </c>
      <c r="S267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268" spans="2:19" x14ac:dyDescent="0.35">
      <c r="B268">
        <v>265</v>
      </c>
      <c r="C268" t="s">
        <v>246</v>
      </c>
      <c r="D268">
        <v>2015</v>
      </c>
      <c r="E268" t="s">
        <v>1531</v>
      </c>
      <c r="F268" t="s">
        <v>673</v>
      </c>
      <c r="G268" t="s">
        <v>1545</v>
      </c>
      <c r="H268" t="s">
        <v>1052</v>
      </c>
      <c r="I268">
        <v>2.57</v>
      </c>
      <c r="J268">
        <v>2.5</v>
      </c>
      <c r="K268">
        <v>3</v>
      </c>
      <c r="L268">
        <v>3</v>
      </c>
      <c r="M268">
        <v>2.5</v>
      </c>
      <c r="N268">
        <v>2.5</v>
      </c>
      <c r="O268">
        <v>2.5</v>
      </c>
      <c r="P268">
        <v>2</v>
      </c>
      <c r="Q268" t="s">
        <v>247</v>
      </c>
      <c r="R268">
        <v>300</v>
      </c>
      <c r="S268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269" spans="2:19" x14ac:dyDescent="0.35">
      <c r="B269">
        <v>266</v>
      </c>
      <c r="C269" t="s">
        <v>1053</v>
      </c>
      <c r="D269">
        <v>2014</v>
      </c>
      <c r="E269" t="s">
        <v>1531</v>
      </c>
      <c r="F269" t="s">
        <v>677</v>
      </c>
      <c r="G269" t="s">
        <v>1545</v>
      </c>
      <c r="H269" t="s">
        <v>1021</v>
      </c>
      <c r="I269">
        <v>3.36</v>
      </c>
      <c r="J269">
        <v>3</v>
      </c>
      <c r="K269">
        <v>3</v>
      </c>
      <c r="L269">
        <v>3</v>
      </c>
      <c r="M269">
        <v>3.5</v>
      </c>
      <c r="N269">
        <v>3.5</v>
      </c>
      <c r="O269">
        <v>3.5</v>
      </c>
      <c r="P269">
        <v>4</v>
      </c>
      <c r="Q269" t="s">
        <v>248</v>
      </c>
      <c r="R269">
        <v>600</v>
      </c>
      <c r="S269" t="str">
        <f xml:space="preserve"> HYPERLINK("ReviewHtml/review_Shirobako.html", "https://2danicritic.github.io/ReviewHtml/review_Shirobako.html")</f>
        <v>https://2danicritic.github.io/ReviewHtml/review_Shirobako.html</v>
      </c>
    </row>
    <row r="270" spans="2:19" hidden="1" x14ac:dyDescent="0.35">
      <c r="B270">
        <v>267</v>
      </c>
      <c r="C270" t="s">
        <v>1278</v>
      </c>
      <c r="D270">
        <v>2013</v>
      </c>
      <c r="E270" t="s">
        <v>1531</v>
      </c>
      <c r="F270" t="s">
        <v>762</v>
      </c>
      <c r="G270" t="s">
        <v>1543</v>
      </c>
      <c r="H270" t="s">
        <v>1215</v>
      </c>
      <c r="I270">
        <v>3.29</v>
      </c>
      <c r="J270">
        <v>3</v>
      </c>
      <c r="K270">
        <v>4</v>
      </c>
      <c r="L270">
        <v>3.5</v>
      </c>
      <c r="M270">
        <v>3</v>
      </c>
      <c r="N270">
        <v>3.5</v>
      </c>
      <c r="O270">
        <v>3</v>
      </c>
      <c r="P270">
        <v>3</v>
      </c>
      <c r="Q270" t="s">
        <v>1216</v>
      </c>
      <c r="R270">
        <v>68</v>
      </c>
      <c r="S270" t="str">
        <f xml:space="preserve"> HYPERLINK("ReviewHtml/review_Short_Peace.html", "https://2danicritic.github.io/ReviewHtml/review_Short_Peace.html")</f>
        <v>https://2danicritic.github.io/ReviewHtml/review_Short_Peace.html</v>
      </c>
    </row>
    <row r="271" spans="2:19" x14ac:dyDescent="0.35">
      <c r="B271">
        <v>268</v>
      </c>
      <c r="C271" t="s">
        <v>1054</v>
      </c>
      <c r="D271">
        <v>2000</v>
      </c>
      <c r="E271" t="s">
        <v>1531</v>
      </c>
      <c r="F271" t="s">
        <v>1055</v>
      </c>
      <c r="G271" t="s">
        <v>1546</v>
      </c>
      <c r="H271" t="s">
        <v>1056</v>
      </c>
      <c r="I271">
        <v>1.71</v>
      </c>
      <c r="J271">
        <v>1.5</v>
      </c>
      <c r="K271">
        <v>2</v>
      </c>
      <c r="L271">
        <v>2.5</v>
      </c>
      <c r="M271">
        <v>1.5</v>
      </c>
      <c r="N271">
        <v>1.5</v>
      </c>
      <c r="O271">
        <v>2</v>
      </c>
      <c r="P271">
        <v>1</v>
      </c>
      <c r="Q271" t="s">
        <v>249</v>
      </c>
      <c r="R271">
        <v>60</v>
      </c>
      <c r="S271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272" spans="2:19" hidden="1" x14ac:dyDescent="0.35">
      <c r="B272">
        <v>269</v>
      </c>
      <c r="C272" t="s">
        <v>1411</v>
      </c>
      <c r="D272">
        <v>2003</v>
      </c>
      <c r="E272" t="s">
        <v>1532</v>
      </c>
      <c r="F272" t="s">
        <v>1297</v>
      </c>
      <c r="G272" t="s">
        <v>1544</v>
      </c>
      <c r="H272" t="s">
        <v>1358</v>
      </c>
      <c r="I272">
        <v>3.43</v>
      </c>
      <c r="J272">
        <v>3.5</v>
      </c>
      <c r="K272">
        <v>4</v>
      </c>
      <c r="L272">
        <v>3.5</v>
      </c>
      <c r="M272">
        <v>4</v>
      </c>
      <c r="N272">
        <v>3</v>
      </c>
      <c r="O272">
        <v>3.5</v>
      </c>
      <c r="P272">
        <v>2.5</v>
      </c>
      <c r="Q272" t="s">
        <v>99</v>
      </c>
      <c r="R272">
        <v>86</v>
      </c>
      <c r="S272" t="str">
        <f xml:space="preserve"> HYPERLINK("ReviewHtml/review_Sinbad_-_Legend_of_the_Seven_Seas.html", "https://2danicritic.github.io/ReviewHtml/review_Sinbad_-_Legend_of_the_Seven_Seas.html")</f>
        <v>https://2danicritic.github.io/ReviewHtml/review_Sinbad_-_Legend_of_the_Seven_Seas.html</v>
      </c>
    </row>
    <row r="273" spans="2:19" x14ac:dyDescent="0.35">
      <c r="B273">
        <v>270</v>
      </c>
      <c r="C273" t="s">
        <v>1412</v>
      </c>
      <c r="D273">
        <v>2012</v>
      </c>
      <c r="E273" t="s">
        <v>1531</v>
      </c>
      <c r="F273" t="s">
        <v>778</v>
      </c>
      <c r="G273" t="s">
        <v>1545</v>
      </c>
      <c r="H273" t="s">
        <v>1044</v>
      </c>
      <c r="I273">
        <v>3.14</v>
      </c>
      <c r="J273">
        <v>3</v>
      </c>
      <c r="K273">
        <v>3.5</v>
      </c>
      <c r="L273">
        <v>3</v>
      </c>
      <c r="M273">
        <v>3</v>
      </c>
      <c r="N273">
        <v>3.5</v>
      </c>
      <c r="O273">
        <v>3</v>
      </c>
      <c r="P273">
        <v>3</v>
      </c>
      <c r="Q273" t="s">
        <v>158</v>
      </c>
      <c r="R273">
        <v>300</v>
      </c>
      <c r="S273" t="str">
        <f xml:space="preserve"> HYPERLINK("ReviewHtml/review_So_I_Can't_Play_H!.html", "https://2danicritic.github.io/ReviewHtml/review_So_I_Can't_Play_H!.html")</f>
        <v>https://2danicritic.github.io/ReviewHtml/review_So_I_Can't_Play_H!.html</v>
      </c>
    </row>
    <row r="274" spans="2:19" hidden="1" x14ac:dyDescent="0.35">
      <c r="B274">
        <v>271</v>
      </c>
      <c r="C274" t="s">
        <v>1057</v>
      </c>
      <c r="D274">
        <v>2014</v>
      </c>
      <c r="E274" t="s">
        <v>1541</v>
      </c>
      <c r="F274" t="s">
        <v>1058</v>
      </c>
      <c r="G274" t="s">
        <v>1544</v>
      </c>
      <c r="H274" t="s">
        <v>1059</v>
      </c>
      <c r="I274">
        <v>3.36</v>
      </c>
      <c r="J274">
        <v>3.5</v>
      </c>
      <c r="K274">
        <v>4.5</v>
      </c>
      <c r="L274">
        <v>4</v>
      </c>
      <c r="M274">
        <v>3.5</v>
      </c>
      <c r="N274">
        <v>2.5</v>
      </c>
      <c r="O274">
        <v>2.5</v>
      </c>
      <c r="P274">
        <v>3</v>
      </c>
      <c r="Q274" t="s">
        <v>349</v>
      </c>
      <c r="R274">
        <v>94</v>
      </c>
      <c r="S274" t="str">
        <f xml:space="preserve"> HYPERLINK("ReviewHtml/review_Song_of_the_Sea.html", "https://2danicritic.github.io/ReviewHtml/review_Song_of_the_Sea.html")</f>
        <v>https://2danicritic.github.io/ReviewHtml/review_Song_of_the_Sea.html</v>
      </c>
    </row>
    <row r="275" spans="2:19" x14ac:dyDescent="0.35">
      <c r="B275">
        <v>272</v>
      </c>
      <c r="C275" t="s">
        <v>1060</v>
      </c>
      <c r="D275">
        <v>2008</v>
      </c>
      <c r="E275" t="s">
        <v>1531</v>
      </c>
      <c r="F275" t="s">
        <v>737</v>
      </c>
      <c r="G275" t="s">
        <v>1545</v>
      </c>
      <c r="H275" t="s">
        <v>1061</v>
      </c>
      <c r="I275">
        <v>3.93</v>
      </c>
      <c r="J275">
        <v>4</v>
      </c>
      <c r="K275">
        <v>4</v>
      </c>
      <c r="L275">
        <v>4.5</v>
      </c>
      <c r="M275">
        <v>3</v>
      </c>
      <c r="N275">
        <v>3</v>
      </c>
      <c r="O275">
        <v>4</v>
      </c>
      <c r="P275">
        <v>5</v>
      </c>
      <c r="Q275" t="s">
        <v>250</v>
      </c>
      <c r="R275">
        <v>1275</v>
      </c>
      <c r="S275" t="str">
        <f xml:space="preserve"> HYPERLINK("ReviewHtml/review_Soul_Eater.html", "https://2danicritic.github.io/ReviewHtml/review_Soul_Eater.html")</f>
        <v>https://2danicritic.github.io/ReviewHtml/review_Soul_Eater.html</v>
      </c>
    </row>
    <row r="276" spans="2:19" x14ac:dyDescent="0.35">
      <c r="B276">
        <v>273</v>
      </c>
      <c r="C276" t="s">
        <v>1062</v>
      </c>
      <c r="D276">
        <v>2014</v>
      </c>
      <c r="E276" t="s">
        <v>1531</v>
      </c>
      <c r="F276" t="s">
        <v>737</v>
      </c>
      <c r="G276" t="s">
        <v>1545</v>
      </c>
      <c r="H276" t="s">
        <v>251</v>
      </c>
      <c r="I276">
        <v>3.93</v>
      </c>
      <c r="J276">
        <v>4.5</v>
      </c>
      <c r="K276">
        <v>3.5</v>
      </c>
      <c r="L276">
        <v>3.5</v>
      </c>
      <c r="M276">
        <v>3.5</v>
      </c>
      <c r="N276">
        <v>3.5</v>
      </c>
      <c r="O276">
        <v>4.5</v>
      </c>
      <c r="P276">
        <v>4.5</v>
      </c>
      <c r="Q276" t="s">
        <v>252</v>
      </c>
      <c r="R276">
        <v>650</v>
      </c>
      <c r="S276" t="str">
        <f xml:space="preserve"> HYPERLINK("ReviewHtml/review_Space_Dandy.html", "https://2danicritic.github.io/ReviewHtml/review_Space_Dandy.html")</f>
        <v>https://2danicritic.github.io/ReviewHtml/review_Space_Dandy.html</v>
      </c>
    </row>
    <row r="277" spans="2:19" x14ac:dyDescent="0.35">
      <c r="B277">
        <v>274</v>
      </c>
      <c r="C277" t="s">
        <v>1413</v>
      </c>
      <c r="D277">
        <v>2005</v>
      </c>
      <c r="E277" t="s">
        <v>1531</v>
      </c>
      <c r="F277" t="s">
        <v>667</v>
      </c>
      <c r="G277" t="s">
        <v>1545</v>
      </c>
      <c r="H277" t="s">
        <v>1461</v>
      </c>
      <c r="I277">
        <v>2.93</v>
      </c>
      <c r="J277">
        <v>2</v>
      </c>
      <c r="K277">
        <v>3</v>
      </c>
      <c r="L277">
        <v>2.5</v>
      </c>
      <c r="M277">
        <v>3.5</v>
      </c>
      <c r="N277">
        <v>3.5</v>
      </c>
      <c r="O277">
        <v>3</v>
      </c>
      <c r="P277">
        <v>3</v>
      </c>
      <c r="Q277" t="s">
        <v>1359</v>
      </c>
      <c r="R277">
        <v>600</v>
      </c>
      <c r="S277" t="str">
        <f xml:space="preserve"> HYPERLINK("ReviewHtml/review_Speed_Grapher.html", "https://2danicritic.github.io/ReviewHtml/review_Speed_Grapher.html")</f>
        <v>https://2danicritic.github.io/ReviewHtml/review_Speed_Grapher.html</v>
      </c>
    </row>
    <row r="278" spans="2:19" x14ac:dyDescent="0.35">
      <c r="B278">
        <v>275</v>
      </c>
      <c r="C278" t="s">
        <v>1063</v>
      </c>
      <c r="D278">
        <v>2008</v>
      </c>
      <c r="E278" t="s">
        <v>1531</v>
      </c>
      <c r="F278" t="s">
        <v>1064</v>
      </c>
      <c r="G278" t="s">
        <v>1545</v>
      </c>
      <c r="H278" t="s">
        <v>1065</v>
      </c>
      <c r="I278">
        <v>4</v>
      </c>
      <c r="J278">
        <v>3</v>
      </c>
      <c r="K278">
        <v>3.5</v>
      </c>
      <c r="L278">
        <v>4</v>
      </c>
      <c r="M278">
        <v>5</v>
      </c>
      <c r="N278">
        <v>3.5</v>
      </c>
      <c r="O278">
        <v>4</v>
      </c>
      <c r="P278">
        <v>5</v>
      </c>
      <c r="Q278" t="s">
        <v>253</v>
      </c>
      <c r="R278">
        <v>630</v>
      </c>
      <c r="S278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279" spans="2:19" hidden="1" x14ac:dyDescent="0.35">
      <c r="B279">
        <v>276</v>
      </c>
      <c r="C279" t="s">
        <v>1414</v>
      </c>
      <c r="D279">
        <v>2002</v>
      </c>
      <c r="E279" t="s">
        <v>1532</v>
      </c>
      <c r="F279" t="s">
        <v>1297</v>
      </c>
      <c r="G279" t="s">
        <v>1544</v>
      </c>
      <c r="H279" t="s">
        <v>1462</v>
      </c>
      <c r="I279">
        <v>4.1399999999999997</v>
      </c>
      <c r="J279">
        <v>4</v>
      </c>
      <c r="K279">
        <v>4</v>
      </c>
      <c r="L279">
        <v>4</v>
      </c>
      <c r="M279">
        <v>4.5</v>
      </c>
      <c r="N279">
        <v>4.5</v>
      </c>
      <c r="O279">
        <v>3.5</v>
      </c>
      <c r="P279">
        <v>4.5</v>
      </c>
      <c r="Q279" t="s">
        <v>1360</v>
      </c>
      <c r="R279">
        <v>84</v>
      </c>
      <c r="S279" t="str">
        <f xml:space="preserve"> HYPERLINK("ReviewHtml/review_Spirit_-_Stallion_of_the_Cimarron.html", "https://2danicritic.github.io/ReviewHtml/review_Spirit_-_Stallion_of_the_Cimarron.html")</f>
        <v>https://2danicritic.github.io/ReviewHtml/review_Spirit_-_Stallion_of_the_Cimarron.html</v>
      </c>
    </row>
    <row r="280" spans="2:19" hidden="1" x14ac:dyDescent="0.35">
      <c r="B280">
        <v>277</v>
      </c>
      <c r="C280" t="s">
        <v>1066</v>
      </c>
      <c r="D280">
        <v>2001</v>
      </c>
      <c r="E280" t="s">
        <v>1531</v>
      </c>
      <c r="F280" t="s">
        <v>750</v>
      </c>
      <c r="G280" t="s">
        <v>1544</v>
      </c>
      <c r="H280" t="s">
        <v>751</v>
      </c>
      <c r="I280">
        <v>4</v>
      </c>
      <c r="J280">
        <v>4</v>
      </c>
      <c r="K280">
        <v>4</v>
      </c>
      <c r="L280">
        <v>4</v>
      </c>
      <c r="M280">
        <v>3.5</v>
      </c>
      <c r="N280">
        <v>3.5</v>
      </c>
      <c r="O280">
        <v>4</v>
      </c>
      <c r="P280">
        <v>5</v>
      </c>
      <c r="Q280" t="s">
        <v>197</v>
      </c>
      <c r="R280">
        <v>125</v>
      </c>
      <c r="S280" t="str">
        <f xml:space="preserve"> HYPERLINK("ReviewHtml/review_Spirited_Away.html", "https://2danicritic.github.io/ReviewHtml/review_Spirited_Away.html")</f>
        <v>https://2danicritic.github.io/ReviewHtml/review_Spirited_Away.html</v>
      </c>
    </row>
    <row r="281" spans="2:19" x14ac:dyDescent="0.35">
      <c r="B281">
        <v>278</v>
      </c>
      <c r="C281" t="s">
        <v>1067</v>
      </c>
      <c r="D281">
        <v>2011</v>
      </c>
      <c r="E281" t="s">
        <v>1531</v>
      </c>
      <c r="F281" t="s">
        <v>882</v>
      </c>
      <c r="G281" t="s">
        <v>1545</v>
      </c>
      <c r="H281" t="s">
        <v>254</v>
      </c>
      <c r="I281">
        <v>3.93</v>
      </c>
      <c r="J281">
        <v>3</v>
      </c>
      <c r="K281">
        <v>3.5</v>
      </c>
      <c r="L281">
        <v>4.5</v>
      </c>
      <c r="M281">
        <v>5</v>
      </c>
      <c r="N281">
        <v>3.5</v>
      </c>
      <c r="O281">
        <v>4</v>
      </c>
      <c r="P281">
        <v>4</v>
      </c>
      <c r="Q281" t="s">
        <v>255</v>
      </c>
      <c r="R281">
        <v>625</v>
      </c>
      <c r="S281" t="str">
        <f xml:space="preserve"> HYPERLINK("ReviewHtml/review_Steins;Gate.html", "https://2danicritic.github.io/ReviewHtml/review_Steins;Gate.html")</f>
        <v>https://2danicritic.github.io/ReviewHtml/review_Steins;Gate.html</v>
      </c>
    </row>
    <row r="282" spans="2:19" hidden="1" x14ac:dyDescent="0.35">
      <c r="B282">
        <v>279</v>
      </c>
      <c r="C282" t="s">
        <v>1279</v>
      </c>
      <c r="D282">
        <v>2013</v>
      </c>
      <c r="E282" t="s">
        <v>1531</v>
      </c>
      <c r="F282" t="s">
        <v>882</v>
      </c>
      <c r="G282" t="s">
        <v>1544</v>
      </c>
      <c r="H282" t="s">
        <v>1305</v>
      </c>
      <c r="I282">
        <v>3.64</v>
      </c>
      <c r="J282">
        <v>3</v>
      </c>
      <c r="K282">
        <v>3.5</v>
      </c>
      <c r="L282">
        <v>4</v>
      </c>
      <c r="M282">
        <v>4.5</v>
      </c>
      <c r="N282">
        <v>3.5</v>
      </c>
      <c r="O282">
        <v>3.5</v>
      </c>
      <c r="P282">
        <v>3.5</v>
      </c>
      <c r="Q282" t="s">
        <v>1217</v>
      </c>
      <c r="R282">
        <v>90</v>
      </c>
      <c r="S282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</row>
    <row r="283" spans="2:19" hidden="1" x14ac:dyDescent="0.35">
      <c r="B283">
        <v>280</v>
      </c>
      <c r="C283" t="s">
        <v>1068</v>
      </c>
      <c r="D283">
        <v>1994</v>
      </c>
      <c r="E283" t="s">
        <v>1531</v>
      </c>
      <c r="F283" t="s">
        <v>731</v>
      </c>
      <c r="G283" t="s">
        <v>1544</v>
      </c>
      <c r="H283" t="s">
        <v>978</v>
      </c>
      <c r="I283">
        <v>2.5</v>
      </c>
      <c r="J283">
        <v>2.5</v>
      </c>
      <c r="K283">
        <v>2.5</v>
      </c>
      <c r="L283">
        <v>3.5</v>
      </c>
      <c r="M283">
        <v>2.5</v>
      </c>
      <c r="N283">
        <v>1.5</v>
      </c>
      <c r="O283">
        <v>3</v>
      </c>
      <c r="P283">
        <v>2</v>
      </c>
      <c r="Q283" t="s">
        <v>92</v>
      </c>
      <c r="R283">
        <v>102</v>
      </c>
      <c r="S283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</row>
    <row r="284" spans="2:19" hidden="1" x14ac:dyDescent="0.35">
      <c r="B284">
        <v>281</v>
      </c>
      <c r="C284" t="s">
        <v>1069</v>
      </c>
      <c r="D284">
        <v>2009</v>
      </c>
      <c r="E284" t="s">
        <v>1531</v>
      </c>
      <c r="F284" t="s">
        <v>697</v>
      </c>
      <c r="G284" t="s">
        <v>1544</v>
      </c>
      <c r="H284" t="s">
        <v>948</v>
      </c>
      <c r="I284">
        <v>3.93</v>
      </c>
      <c r="J284">
        <v>3.5</v>
      </c>
      <c r="K284">
        <v>4</v>
      </c>
      <c r="L284">
        <v>3.5</v>
      </c>
      <c r="M284">
        <v>4</v>
      </c>
      <c r="N284">
        <v>3.5</v>
      </c>
      <c r="O284">
        <v>4.5</v>
      </c>
      <c r="P284">
        <v>4.5</v>
      </c>
      <c r="Q284" t="s">
        <v>256</v>
      </c>
      <c r="R284">
        <v>114</v>
      </c>
      <c r="S284" t="str">
        <f xml:space="preserve"> HYPERLINK("ReviewHtml/review_Summer_Wars.html", "https://2danicritic.github.io/ReviewHtml/review_Summer_Wars.html")</f>
        <v>https://2danicritic.github.io/ReviewHtml/review_Summer_Wars.html</v>
      </c>
    </row>
    <row r="285" spans="2:19" x14ac:dyDescent="0.35">
      <c r="B285">
        <v>282</v>
      </c>
      <c r="C285" t="s">
        <v>1070</v>
      </c>
      <c r="D285">
        <v>2011</v>
      </c>
      <c r="E285" t="s">
        <v>1531</v>
      </c>
      <c r="F285" t="s">
        <v>697</v>
      </c>
      <c r="G285" t="s">
        <v>1545</v>
      </c>
      <c r="H285" t="s">
        <v>257</v>
      </c>
      <c r="I285">
        <v>3</v>
      </c>
      <c r="J285">
        <v>3</v>
      </c>
      <c r="K285">
        <v>3</v>
      </c>
      <c r="L285">
        <v>3.5</v>
      </c>
      <c r="M285">
        <v>3.5</v>
      </c>
      <c r="N285">
        <v>3</v>
      </c>
      <c r="O285">
        <v>3</v>
      </c>
      <c r="P285">
        <v>2</v>
      </c>
      <c r="Q285" t="s">
        <v>258</v>
      </c>
      <c r="R285">
        <v>540</v>
      </c>
      <c r="S285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286" spans="2:19" hidden="1" x14ac:dyDescent="0.35">
      <c r="B286">
        <v>283</v>
      </c>
      <c r="C286" t="s">
        <v>1071</v>
      </c>
      <c r="D286">
        <v>2007</v>
      </c>
      <c r="E286" t="s">
        <v>1531</v>
      </c>
      <c r="F286" t="s">
        <v>737</v>
      </c>
      <c r="G286" t="s">
        <v>1544</v>
      </c>
      <c r="H286" t="s">
        <v>748</v>
      </c>
      <c r="I286">
        <v>3.64</v>
      </c>
      <c r="J286">
        <v>4</v>
      </c>
      <c r="K286">
        <v>3</v>
      </c>
      <c r="L286">
        <v>4</v>
      </c>
      <c r="M286">
        <v>3</v>
      </c>
      <c r="N286">
        <v>3.5</v>
      </c>
      <c r="O286">
        <v>4</v>
      </c>
      <c r="P286">
        <v>4</v>
      </c>
      <c r="Q286" t="s">
        <v>92</v>
      </c>
      <c r="R286">
        <v>102</v>
      </c>
      <c r="S286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</row>
    <row r="287" spans="2:19" hidden="1" x14ac:dyDescent="0.35">
      <c r="B287">
        <v>284</v>
      </c>
      <c r="C287" t="s">
        <v>1072</v>
      </c>
      <c r="D287">
        <v>2006</v>
      </c>
      <c r="E287" t="s">
        <v>1531</v>
      </c>
      <c r="F287" t="s">
        <v>750</v>
      </c>
      <c r="G287" t="s">
        <v>1544</v>
      </c>
      <c r="H287" t="s">
        <v>827</v>
      </c>
      <c r="I287">
        <v>3.43</v>
      </c>
      <c r="J287">
        <v>3.5</v>
      </c>
      <c r="K287">
        <v>3.5</v>
      </c>
      <c r="L287">
        <v>3.5</v>
      </c>
      <c r="M287">
        <v>3.5</v>
      </c>
      <c r="N287">
        <v>3</v>
      </c>
      <c r="O287">
        <v>3</v>
      </c>
      <c r="P287">
        <v>4</v>
      </c>
      <c r="Q287" t="s">
        <v>259</v>
      </c>
      <c r="R287">
        <v>115</v>
      </c>
      <c r="S287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</row>
    <row r="288" spans="2:19" hidden="1" x14ac:dyDescent="0.35">
      <c r="B288">
        <v>285</v>
      </c>
      <c r="C288" t="s">
        <v>1415</v>
      </c>
      <c r="D288">
        <v>2009</v>
      </c>
      <c r="E288" t="s">
        <v>1531</v>
      </c>
      <c r="F288" t="s">
        <v>734</v>
      </c>
      <c r="G288" t="s">
        <v>1544</v>
      </c>
      <c r="H288" t="s">
        <v>1463</v>
      </c>
      <c r="I288">
        <v>3.57</v>
      </c>
      <c r="J288">
        <v>3.5</v>
      </c>
      <c r="K288">
        <v>3.5</v>
      </c>
      <c r="L288">
        <v>3.5</v>
      </c>
      <c r="M288">
        <v>4</v>
      </c>
      <c r="N288">
        <v>3.5</v>
      </c>
      <c r="O288">
        <v>3</v>
      </c>
      <c r="P288">
        <v>4</v>
      </c>
      <c r="Q288" t="s">
        <v>1324</v>
      </c>
      <c r="R288">
        <v>110</v>
      </c>
      <c r="S288" t="str">
        <f xml:space="preserve"> HYPERLINK("ReviewHtml/review_Tales_of_Vesperia_-_The_First_Strike.html", "https://2danicritic.github.io/ReviewHtml/review_Tales_of_Vesperia_-_The_First_Strike.html")</f>
        <v>https://2danicritic.github.io/ReviewHtml/review_Tales_of_Vesperia_-_The_First_Strike.html</v>
      </c>
    </row>
    <row r="289" spans="2:19" hidden="1" x14ac:dyDescent="0.35">
      <c r="B289">
        <v>286</v>
      </c>
      <c r="C289" t="s">
        <v>1073</v>
      </c>
      <c r="D289">
        <v>2018</v>
      </c>
      <c r="E289" t="s">
        <v>1532</v>
      </c>
      <c r="F289" t="s">
        <v>1074</v>
      </c>
      <c r="G289" t="s">
        <v>1544</v>
      </c>
      <c r="H289" t="s">
        <v>260</v>
      </c>
      <c r="I289">
        <v>2.71</v>
      </c>
      <c r="J289">
        <v>2.5</v>
      </c>
      <c r="K289">
        <v>2.5</v>
      </c>
      <c r="L289">
        <v>2.5</v>
      </c>
      <c r="M289">
        <v>4</v>
      </c>
      <c r="N289">
        <v>2</v>
      </c>
      <c r="O289">
        <v>3.5</v>
      </c>
      <c r="P289">
        <v>2</v>
      </c>
      <c r="Q289" t="s">
        <v>261</v>
      </c>
      <c r="R289">
        <v>88</v>
      </c>
      <c r="S289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</row>
    <row r="290" spans="2:19" x14ac:dyDescent="0.35">
      <c r="B290">
        <v>287</v>
      </c>
      <c r="C290" t="s">
        <v>1416</v>
      </c>
      <c r="D290">
        <v>2014</v>
      </c>
      <c r="E290" t="s">
        <v>1531</v>
      </c>
      <c r="F290" t="s">
        <v>871</v>
      </c>
      <c r="G290" t="s">
        <v>1545</v>
      </c>
      <c r="H290" t="s">
        <v>1301</v>
      </c>
      <c r="I290">
        <v>3.57</v>
      </c>
      <c r="J290">
        <v>4</v>
      </c>
      <c r="K290">
        <v>4</v>
      </c>
      <c r="L290">
        <v>4.5</v>
      </c>
      <c r="M290">
        <v>3.5</v>
      </c>
      <c r="N290">
        <v>3</v>
      </c>
      <c r="O290">
        <v>3</v>
      </c>
      <c r="P290">
        <v>3</v>
      </c>
      <c r="Q290" t="s">
        <v>1361</v>
      </c>
      <c r="R290">
        <v>275</v>
      </c>
      <c r="S290" t="str">
        <f xml:space="preserve"> HYPERLINK("ReviewHtml/review_Terror_in_Resonance.html", "https://2danicritic.github.io/ReviewHtml/review_Terror_in_Resonance.html")</f>
        <v>https://2danicritic.github.io/ReviewHtml/review_Terror_in_Resonance.html</v>
      </c>
    </row>
    <row r="291" spans="2:19" hidden="1" x14ac:dyDescent="0.35">
      <c r="B291">
        <v>288</v>
      </c>
      <c r="C291" t="s">
        <v>1280</v>
      </c>
      <c r="D291">
        <v>2003</v>
      </c>
      <c r="E291" t="s">
        <v>1531</v>
      </c>
      <c r="F291" t="s">
        <v>1218</v>
      </c>
      <c r="G291" t="s">
        <v>1543</v>
      </c>
      <c r="H291" t="s">
        <v>1219</v>
      </c>
      <c r="I291">
        <v>4.1399999999999997</v>
      </c>
      <c r="J291">
        <v>4.5</v>
      </c>
      <c r="K291">
        <v>4.5</v>
      </c>
      <c r="L291">
        <v>3.5</v>
      </c>
      <c r="M291">
        <v>3</v>
      </c>
      <c r="N291">
        <v>4.5</v>
      </c>
      <c r="O291">
        <v>4</v>
      </c>
      <c r="P291">
        <v>5</v>
      </c>
      <c r="Q291" t="s">
        <v>1220</v>
      </c>
      <c r="R291">
        <v>101</v>
      </c>
      <c r="S291" t="str">
        <f xml:space="preserve"> HYPERLINK("ReviewHtml/review_The_Animatrix.html", "https://2danicritic.github.io/ReviewHtml/review_The_Animatrix.html")</f>
        <v>https://2danicritic.github.io/ReviewHtml/review_The_Animatrix.html</v>
      </c>
    </row>
    <row r="292" spans="2:19" hidden="1" x14ac:dyDescent="0.35">
      <c r="B292">
        <v>289</v>
      </c>
      <c r="C292" t="s">
        <v>1075</v>
      </c>
      <c r="D292">
        <v>2017</v>
      </c>
      <c r="E292" t="s">
        <v>1533</v>
      </c>
      <c r="F292" t="s">
        <v>1076</v>
      </c>
      <c r="G292" t="s">
        <v>1543</v>
      </c>
      <c r="H292" t="s">
        <v>262</v>
      </c>
      <c r="I292">
        <v>3.29</v>
      </c>
      <c r="J292">
        <v>3</v>
      </c>
      <c r="K292">
        <v>3.5</v>
      </c>
      <c r="L292">
        <v>3</v>
      </c>
      <c r="M292">
        <v>2.5</v>
      </c>
      <c r="N292">
        <v>2.5</v>
      </c>
      <c r="O292">
        <v>4.5</v>
      </c>
      <c r="P292">
        <v>4</v>
      </c>
      <c r="Q292" t="s">
        <v>186</v>
      </c>
      <c r="R292">
        <v>79</v>
      </c>
      <c r="S292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</row>
    <row r="293" spans="2:19" x14ac:dyDescent="0.35">
      <c r="B293">
        <v>290</v>
      </c>
      <c r="C293" t="s">
        <v>1417</v>
      </c>
      <c r="D293">
        <v>2009</v>
      </c>
      <c r="E293" t="s">
        <v>1531</v>
      </c>
      <c r="F293" t="s">
        <v>1432</v>
      </c>
      <c r="G293" t="s">
        <v>1545</v>
      </c>
      <c r="H293" t="s">
        <v>719</v>
      </c>
      <c r="I293">
        <v>3.29</v>
      </c>
      <c r="J293">
        <v>3</v>
      </c>
      <c r="K293">
        <v>3</v>
      </c>
      <c r="L293">
        <v>3.5</v>
      </c>
      <c r="M293">
        <v>3.5</v>
      </c>
      <c r="N293">
        <v>3.5</v>
      </c>
      <c r="O293">
        <v>3</v>
      </c>
      <c r="P293">
        <v>3.5</v>
      </c>
      <c r="Q293" t="s">
        <v>243</v>
      </c>
      <c r="R293">
        <v>675</v>
      </c>
      <c r="S293" t="str">
        <f xml:space="preserve"> HYPERLINK("ReviewHtml/review_The_Book_of_Bantorra.html", "https://2danicritic.github.io/ReviewHtml/review_The_Book_of_Bantorra.html")</f>
        <v>https://2danicritic.github.io/ReviewHtml/review_The_Book_of_Bantorra.html</v>
      </c>
    </row>
    <row r="294" spans="2:19" hidden="1" x14ac:dyDescent="0.35">
      <c r="B294">
        <v>291</v>
      </c>
      <c r="C294" t="s">
        <v>1077</v>
      </c>
      <c r="D294">
        <v>2015</v>
      </c>
      <c r="E294" t="s">
        <v>1531</v>
      </c>
      <c r="F294" t="s">
        <v>947</v>
      </c>
      <c r="G294" t="s">
        <v>1544</v>
      </c>
      <c r="H294" t="s">
        <v>948</v>
      </c>
      <c r="I294">
        <v>3.93</v>
      </c>
      <c r="J294">
        <v>4</v>
      </c>
      <c r="K294">
        <v>4</v>
      </c>
      <c r="L294">
        <v>4</v>
      </c>
      <c r="M294">
        <v>4</v>
      </c>
      <c r="N294">
        <v>3.5</v>
      </c>
      <c r="O294">
        <v>4</v>
      </c>
      <c r="P294">
        <v>4</v>
      </c>
      <c r="Q294" t="s">
        <v>263</v>
      </c>
      <c r="R294">
        <v>120</v>
      </c>
      <c r="S294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</row>
    <row r="295" spans="2:19" hidden="1" x14ac:dyDescent="0.35">
      <c r="B295">
        <v>292</v>
      </c>
      <c r="C295" t="s">
        <v>1078</v>
      </c>
      <c r="D295">
        <v>2017</v>
      </c>
      <c r="E295" t="s">
        <v>1541</v>
      </c>
      <c r="F295" t="s">
        <v>1058</v>
      </c>
      <c r="G295" t="s">
        <v>1544</v>
      </c>
      <c r="H295" t="s">
        <v>1079</v>
      </c>
      <c r="I295">
        <v>4.8600000000000003</v>
      </c>
      <c r="J295">
        <v>5</v>
      </c>
      <c r="K295">
        <v>5</v>
      </c>
      <c r="L295">
        <v>4</v>
      </c>
      <c r="M295">
        <v>5</v>
      </c>
      <c r="N295">
        <v>5</v>
      </c>
      <c r="O295">
        <v>5</v>
      </c>
      <c r="P295">
        <v>5</v>
      </c>
      <c r="Q295" t="s">
        <v>264</v>
      </c>
      <c r="R295">
        <v>94</v>
      </c>
      <c r="S295" t="str">
        <f xml:space="preserve"> HYPERLINK("ReviewHtml/review_The_Breadwinner.html", "https://2danicritic.github.io/ReviewHtml/review_The_Breadwinner.html")</f>
        <v>https://2danicritic.github.io/ReviewHtml/review_The_Breadwinner.html</v>
      </c>
    </row>
    <row r="296" spans="2:19" hidden="1" x14ac:dyDescent="0.35">
      <c r="B296">
        <v>293</v>
      </c>
      <c r="C296" t="s">
        <v>1080</v>
      </c>
      <c r="D296">
        <v>2002</v>
      </c>
      <c r="E296" t="s">
        <v>1531</v>
      </c>
      <c r="F296" t="s">
        <v>750</v>
      </c>
      <c r="G296" t="s">
        <v>1544</v>
      </c>
      <c r="H296" t="s">
        <v>1081</v>
      </c>
      <c r="I296">
        <v>3.5</v>
      </c>
      <c r="J296">
        <v>3.5</v>
      </c>
      <c r="K296">
        <v>3</v>
      </c>
      <c r="L296">
        <v>3.5</v>
      </c>
      <c r="M296">
        <v>3.5</v>
      </c>
      <c r="N296">
        <v>3</v>
      </c>
      <c r="O296">
        <v>4</v>
      </c>
      <c r="P296">
        <v>4</v>
      </c>
      <c r="Q296" t="s">
        <v>197</v>
      </c>
      <c r="R296">
        <v>75</v>
      </c>
      <c r="S296" t="str">
        <f xml:space="preserve"> HYPERLINK("ReviewHtml/review_The_Cat_Returns.html", "https://2danicritic.github.io/ReviewHtml/review_The_Cat_Returns.html")</f>
        <v>https://2danicritic.github.io/ReviewHtml/review_The_Cat_Returns.html</v>
      </c>
    </row>
    <row r="297" spans="2:19" x14ac:dyDescent="0.35">
      <c r="B297">
        <v>294</v>
      </c>
      <c r="C297" t="s">
        <v>1281</v>
      </c>
      <c r="D297">
        <v>2014</v>
      </c>
      <c r="E297" t="s">
        <v>1531</v>
      </c>
      <c r="F297" t="s">
        <v>1295</v>
      </c>
      <c r="G297" t="s">
        <v>1545</v>
      </c>
      <c r="H297" t="s">
        <v>1306</v>
      </c>
      <c r="I297">
        <v>2.36</v>
      </c>
      <c r="J297">
        <v>2.5</v>
      </c>
      <c r="K297">
        <v>2.5</v>
      </c>
      <c r="L297">
        <v>3</v>
      </c>
      <c r="M297">
        <v>3.5</v>
      </c>
      <c r="N297">
        <v>1.5</v>
      </c>
      <c r="O297">
        <v>2</v>
      </c>
      <c r="P297">
        <v>1.5</v>
      </c>
      <c r="Q297" t="s">
        <v>1221</v>
      </c>
      <c r="R297">
        <v>205</v>
      </c>
      <c r="S297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</row>
    <row r="298" spans="2:19" hidden="1" x14ac:dyDescent="0.35">
      <c r="B298">
        <v>295</v>
      </c>
      <c r="C298" t="s">
        <v>1082</v>
      </c>
      <c r="D298">
        <v>2010</v>
      </c>
      <c r="E298" t="s">
        <v>1531</v>
      </c>
      <c r="F298" t="s">
        <v>661</v>
      </c>
      <c r="G298" t="s">
        <v>1544</v>
      </c>
      <c r="H298" t="s">
        <v>265</v>
      </c>
      <c r="I298">
        <v>3.71</v>
      </c>
      <c r="J298">
        <v>4</v>
      </c>
      <c r="K298">
        <v>4</v>
      </c>
      <c r="L298">
        <v>4</v>
      </c>
      <c r="M298">
        <v>3.5</v>
      </c>
      <c r="N298">
        <v>3.5</v>
      </c>
      <c r="O298">
        <v>3</v>
      </c>
      <c r="P298">
        <v>4</v>
      </c>
      <c r="Q298" t="s">
        <v>266</v>
      </c>
      <c r="R298">
        <v>162</v>
      </c>
      <c r="S298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</row>
    <row r="299" spans="2:19" x14ac:dyDescent="0.35">
      <c r="B299">
        <v>296</v>
      </c>
      <c r="C299" t="s">
        <v>1083</v>
      </c>
      <c r="D299">
        <v>2015</v>
      </c>
      <c r="E299" t="s">
        <v>1531</v>
      </c>
      <c r="F299" t="s">
        <v>775</v>
      </c>
      <c r="G299" t="s">
        <v>1545</v>
      </c>
      <c r="H299" t="s">
        <v>1084</v>
      </c>
      <c r="I299">
        <v>3</v>
      </c>
      <c r="J299">
        <v>3</v>
      </c>
      <c r="K299">
        <v>3</v>
      </c>
      <c r="L299">
        <v>3</v>
      </c>
      <c r="M299">
        <v>3.5</v>
      </c>
      <c r="N299">
        <v>2.5</v>
      </c>
      <c r="O299">
        <v>3</v>
      </c>
      <c r="P299">
        <v>3</v>
      </c>
      <c r="Q299" t="s">
        <v>102</v>
      </c>
      <c r="R299">
        <v>425</v>
      </c>
      <c r="S299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300" spans="2:19" x14ac:dyDescent="0.35">
      <c r="B300">
        <v>297</v>
      </c>
      <c r="C300" t="s">
        <v>1085</v>
      </c>
      <c r="D300">
        <v>2017</v>
      </c>
      <c r="E300" t="s">
        <v>1531</v>
      </c>
      <c r="F300" t="s">
        <v>1086</v>
      </c>
      <c r="G300" t="s">
        <v>1546</v>
      </c>
      <c r="H300" t="s">
        <v>822</v>
      </c>
      <c r="I300">
        <v>2.93</v>
      </c>
      <c r="J300">
        <v>3.5</v>
      </c>
      <c r="K300">
        <v>3.5</v>
      </c>
      <c r="L300">
        <v>2</v>
      </c>
      <c r="M300">
        <v>2</v>
      </c>
      <c r="N300">
        <v>2.5</v>
      </c>
      <c r="O300">
        <v>3</v>
      </c>
      <c r="P300">
        <v>4</v>
      </c>
      <c r="Q300" t="s">
        <v>267</v>
      </c>
      <c r="R300">
        <v>90</v>
      </c>
      <c r="S300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301" spans="2:19" hidden="1" x14ac:dyDescent="0.35">
      <c r="B301">
        <v>298</v>
      </c>
      <c r="C301" t="s">
        <v>1087</v>
      </c>
      <c r="D301">
        <v>2015</v>
      </c>
      <c r="E301" t="s">
        <v>1531</v>
      </c>
      <c r="F301" t="s">
        <v>1088</v>
      </c>
      <c r="G301" t="s">
        <v>1544</v>
      </c>
      <c r="H301" t="s">
        <v>1089</v>
      </c>
      <c r="I301">
        <v>3.79</v>
      </c>
      <c r="J301">
        <v>4</v>
      </c>
      <c r="K301">
        <v>4</v>
      </c>
      <c r="L301">
        <v>3.5</v>
      </c>
      <c r="M301">
        <v>3.5</v>
      </c>
      <c r="N301">
        <v>3.5</v>
      </c>
      <c r="O301">
        <v>4</v>
      </c>
      <c r="P301">
        <v>4</v>
      </c>
      <c r="Q301" t="s">
        <v>268</v>
      </c>
      <c r="R301">
        <v>120</v>
      </c>
      <c r="S301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</row>
    <row r="302" spans="2:19" hidden="1" x14ac:dyDescent="0.35">
      <c r="B302">
        <v>299</v>
      </c>
      <c r="C302" t="s">
        <v>1090</v>
      </c>
      <c r="D302">
        <v>1981</v>
      </c>
      <c r="E302" t="s">
        <v>1531</v>
      </c>
      <c r="F302" t="s">
        <v>1035</v>
      </c>
      <c r="G302" t="s">
        <v>1544</v>
      </c>
      <c r="H302" t="s">
        <v>698</v>
      </c>
      <c r="I302">
        <v>2.21</v>
      </c>
      <c r="J302">
        <v>2</v>
      </c>
      <c r="K302">
        <v>2.5</v>
      </c>
      <c r="L302">
        <v>3.5</v>
      </c>
      <c r="M302">
        <v>1.5</v>
      </c>
      <c r="N302">
        <v>2</v>
      </c>
      <c r="O302">
        <v>2</v>
      </c>
      <c r="P302">
        <v>2</v>
      </c>
      <c r="Q302" t="s">
        <v>242</v>
      </c>
      <c r="R302">
        <v>90</v>
      </c>
      <c r="S302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303" spans="2:19" hidden="1" x14ac:dyDescent="0.35">
      <c r="B303">
        <v>300</v>
      </c>
      <c r="C303" t="s">
        <v>1091</v>
      </c>
      <c r="D303">
        <v>1982</v>
      </c>
      <c r="E303" t="s">
        <v>1532</v>
      </c>
      <c r="F303" t="s">
        <v>1092</v>
      </c>
      <c r="G303" t="s">
        <v>1544</v>
      </c>
      <c r="H303" t="s">
        <v>269</v>
      </c>
      <c r="I303">
        <v>3.21</v>
      </c>
      <c r="J303">
        <v>2.5</v>
      </c>
      <c r="K303">
        <v>3</v>
      </c>
      <c r="L303">
        <v>3</v>
      </c>
      <c r="M303">
        <v>3.5</v>
      </c>
      <c r="N303">
        <v>3</v>
      </c>
      <c r="O303">
        <v>3.5</v>
      </c>
      <c r="P303">
        <v>4</v>
      </c>
      <c r="Q303" t="s">
        <v>197</v>
      </c>
      <c r="R303">
        <v>95</v>
      </c>
      <c r="S303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</row>
    <row r="304" spans="2:19" x14ac:dyDescent="0.35">
      <c r="B304">
        <v>301</v>
      </c>
      <c r="C304" t="s">
        <v>1325</v>
      </c>
      <c r="D304">
        <v>2014</v>
      </c>
      <c r="E304" t="s">
        <v>1531</v>
      </c>
      <c r="F304" t="s">
        <v>1434</v>
      </c>
      <c r="G304" t="s">
        <v>1545</v>
      </c>
      <c r="H304" t="s">
        <v>1464</v>
      </c>
      <c r="I304">
        <v>2.86</v>
      </c>
      <c r="J304">
        <v>3</v>
      </c>
      <c r="K304">
        <v>3.5</v>
      </c>
      <c r="L304">
        <v>3</v>
      </c>
      <c r="M304">
        <v>3</v>
      </c>
      <c r="N304">
        <v>2.5</v>
      </c>
      <c r="O304">
        <v>2.5</v>
      </c>
      <c r="P304">
        <v>2.5</v>
      </c>
      <c r="Q304" t="s">
        <v>1326</v>
      </c>
      <c r="R304">
        <v>625</v>
      </c>
      <c r="S304" t="str">
        <f xml:space="preserve"> HYPERLINK("ReviewHtml/review_The_Fruit_of_Grisaia,_The_Labyrinth_of_Grisaia,_The_Eden_of_Grisaia.html", "https://2danicritic.github.io/ReviewHtml/review_The_Fruit_of_Grisaia,_The_Labyrinth_of_Grisaia,_The_Eden_of_Grisaia.html")</f>
        <v>https://2danicritic.github.io/ReviewHtml/review_The_Fruit_of_Grisaia,_The_Labyrinth_of_Grisaia,_The_Eden_of_Grisaia.html</v>
      </c>
    </row>
    <row r="305" spans="2:19" x14ac:dyDescent="0.35">
      <c r="B305">
        <v>302</v>
      </c>
      <c r="C305" t="s">
        <v>1093</v>
      </c>
      <c r="D305">
        <v>2011</v>
      </c>
      <c r="E305" t="s">
        <v>1531</v>
      </c>
      <c r="F305" t="s">
        <v>1094</v>
      </c>
      <c r="G305" t="s">
        <v>1545</v>
      </c>
      <c r="H305" t="s">
        <v>1095</v>
      </c>
      <c r="I305">
        <v>3.64</v>
      </c>
      <c r="J305">
        <v>3</v>
      </c>
      <c r="K305">
        <v>3</v>
      </c>
      <c r="L305">
        <v>3.5</v>
      </c>
      <c r="M305">
        <v>4</v>
      </c>
      <c r="N305">
        <v>3.5</v>
      </c>
      <c r="O305">
        <v>4.5</v>
      </c>
      <c r="P305">
        <v>4</v>
      </c>
      <c r="Q305" t="s">
        <v>350</v>
      </c>
      <c r="R305">
        <v>680</v>
      </c>
      <c r="S305" t="str">
        <f xml:space="preserve"> HYPERLINK("ReviewHtml/review_The_Future_Diary.html", "https://2danicritic.github.io/ReviewHtml/review_The_Future_Diary.html")</f>
        <v>https://2danicritic.github.io/ReviewHtml/review_The_Future_Diary.html</v>
      </c>
    </row>
    <row r="306" spans="2:19" hidden="1" x14ac:dyDescent="0.35">
      <c r="B306">
        <v>303</v>
      </c>
      <c r="C306" t="s">
        <v>1096</v>
      </c>
      <c r="D306">
        <v>2007</v>
      </c>
      <c r="E306" t="s">
        <v>1531</v>
      </c>
      <c r="F306" t="s">
        <v>817</v>
      </c>
      <c r="G306" t="s">
        <v>1544</v>
      </c>
      <c r="H306" t="s">
        <v>270</v>
      </c>
      <c r="I306">
        <v>4.6399999999999997</v>
      </c>
      <c r="J306">
        <v>4</v>
      </c>
      <c r="K306">
        <v>5</v>
      </c>
      <c r="L306">
        <v>5</v>
      </c>
      <c r="M306">
        <v>4.5</v>
      </c>
      <c r="N306">
        <v>4.5</v>
      </c>
      <c r="O306">
        <v>4.5</v>
      </c>
      <c r="P306">
        <v>5</v>
      </c>
      <c r="Q306" t="s">
        <v>271</v>
      </c>
      <c r="R306">
        <v>652</v>
      </c>
      <c r="S306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</row>
    <row r="307" spans="2:19" hidden="1" x14ac:dyDescent="0.35">
      <c r="B307">
        <v>304</v>
      </c>
      <c r="C307" t="s">
        <v>1097</v>
      </c>
      <c r="D307">
        <v>2013</v>
      </c>
      <c r="E307" t="s">
        <v>1531</v>
      </c>
      <c r="F307" t="s">
        <v>655</v>
      </c>
      <c r="G307" t="s">
        <v>1544</v>
      </c>
      <c r="H307" t="s">
        <v>656</v>
      </c>
      <c r="I307">
        <v>4.1399999999999997</v>
      </c>
      <c r="J307">
        <v>4.5</v>
      </c>
      <c r="K307">
        <v>4.5</v>
      </c>
      <c r="L307">
        <v>3.5</v>
      </c>
      <c r="M307">
        <v>3.5</v>
      </c>
      <c r="N307">
        <v>4.5</v>
      </c>
      <c r="O307">
        <v>3.5</v>
      </c>
      <c r="P307">
        <v>5</v>
      </c>
      <c r="Q307" t="s">
        <v>102</v>
      </c>
      <c r="R307">
        <v>46</v>
      </c>
      <c r="S307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</row>
    <row r="308" spans="2:19" hidden="1" x14ac:dyDescent="0.35">
      <c r="B308">
        <v>305</v>
      </c>
      <c r="C308" t="s">
        <v>1098</v>
      </c>
      <c r="D308">
        <v>2006</v>
      </c>
      <c r="E308" t="s">
        <v>1531</v>
      </c>
      <c r="F308" t="s">
        <v>697</v>
      </c>
      <c r="G308" t="s">
        <v>1544</v>
      </c>
      <c r="H308" t="s">
        <v>948</v>
      </c>
      <c r="I308">
        <v>4.07</v>
      </c>
      <c r="J308">
        <v>3.5</v>
      </c>
      <c r="K308">
        <v>3.5</v>
      </c>
      <c r="L308">
        <v>4.5</v>
      </c>
      <c r="M308">
        <v>4</v>
      </c>
      <c r="N308">
        <v>4</v>
      </c>
      <c r="O308">
        <v>4</v>
      </c>
      <c r="P308">
        <v>5</v>
      </c>
      <c r="Q308" t="s">
        <v>272</v>
      </c>
      <c r="R308">
        <v>98</v>
      </c>
      <c r="S308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</row>
    <row r="309" spans="2:19" hidden="1" x14ac:dyDescent="0.35">
      <c r="B309">
        <v>306</v>
      </c>
      <c r="C309" t="s">
        <v>1099</v>
      </c>
      <c r="D309">
        <v>2016</v>
      </c>
      <c r="E309" t="s">
        <v>1542</v>
      </c>
      <c r="F309" t="s">
        <v>1100</v>
      </c>
      <c r="G309" t="s">
        <v>1544</v>
      </c>
      <c r="H309" t="s">
        <v>273</v>
      </c>
      <c r="I309">
        <v>3</v>
      </c>
      <c r="J309">
        <v>3</v>
      </c>
      <c r="K309">
        <v>2.5</v>
      </c>
      <c r="L309">
        <v>3</v>
      </c>
      <c r="M309">
        <v>3</v>
      </c>
      <c r="N309">
        <v>3.5</v>
      </c>
      <c r="O309">
        <v>3</v>
      </c>
      <c r="P309">
        <v>3</v>
      </c>
      <c r="Q309" t="s">
        <v>274</v>
      </c>
      <c r="R309">
        <v>76</v>
      </c>
      <c r="S309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</row>
    <row r="310" spans="2:19" hidden="1" x14ac:dyDescent="0.35">
      <c r="B310">
        <v>307</v>
      </c>
      <c r="C310" t="s">
        <v>1418</v>
      </c>
      <c r="D310">
        <v>1977</v>
      </c>
      <c r="E310" t="s">
        <v>1532</v>
      </c>
      <c r="F310" t="s">
        <v>1435</v>
      </c>
      <c r="G310" t="s">
        <v>1544</v>
      </c>
      <c r="H310" t="s">
        <v>269</v>
      </c>
      <c r="I310">
        <v>3.64</v>
      </c>
      <c r="J310">
        <v>2</v>
      </c>
      <c r="K310">
        <v>3.5</v>
      </c>
      <c r="L310">
        <v>4.5</v>
      </c>
      <c r="M310">
        <v>4</v>
      </c>
      <c r="N310">
        <v>3.5</v>
      </c>
      <c r="O310">
        <v>3.5</v>
      </c>
      <c r="P310">
        <v>4.5</v>
      </c>
      <c r="Q310" t="s">
        <v>197</v>
      </c>
      <c r="R310">
        <v>78</v>
      </c>
      <c r="S310" t="str">
        <f xml:space="preserve"> HYPERLINK("ReviewHtml/review_The_Hobbit.html", "https://2danicritic.github.io/ReviewHtml/review_The_Hobbit.html")</f>
        <v>https://2danicritic.github.io/ReviewHtml/review_The_Hobbit.html</v>
      </c>
    </row>
    <row r="311" spans="2:19" hidden="1" x14ac:dyDescent="0.35">
      <c r="B311">
        <v>308</v>
      </c>
      <c r="C311" t="s">
        <v>1101</v>
      </c>
      <c r="D311">
        <v>2010</v>
      </c>
      <c r="E311" t="s">
        <v>1542</v>
      </c>
      <c r="F311" t="s">
        <v>1102</v>
      </c>
      <c r="G311" t="s">
        <v>1544</v>
      </c>
      <c r="H311" t="s">
        <v>1103</v>
      </c>
      <c r="I311">
        <v>4.1399999999999997</v>
      </c>
      <c r="J311">
        <v>5</v>
      </c>
      <c r="K311">
        <v>4.5</v>
      </c>
      <c r="L311">
        <v>3.5</v>
      </c>
      <c r="M311">
        <v>3</v>
      </c>
      <c r="N311">
        <v>5</v>
      </c>
      <c r="O311">
        <v>3</v>
      </c>
      <c r="P311">
        <v>5</v>
      </c>
      <c r="Q311" t="s">
        <v>351</v>
      </c>
      <c r="R311">
        <v>79</v>
      </c>
      <c r="S311" t="str">
        <f xml:space="preserve"> HYPERLINK("ReviewHtml/review_The_Illusionist.html", "https://2danicritic.github.io/ReviewHtml/review_The_Illusionist.html")</f>
        <v>https://2danicritic.github.io/ReviewHtml/review_The_Illusionist.html</v>
      </c>
    </row>
    <row r="312" spans="2:19" hidden="1" x14ac:dyDescent="0.35">
      <c r="B312">
        <v>309</v>
      </c>
      <c r="C312" t="s">
        <v>1104</v>
      </c>
      <c r="D312">
        <v>1982</v>
      </c>
      <c r="E312" t="s">
        <v>1532</v>
      </c>
      <c r="F312" t="s">
        <v>1105</v>
      </c>
      <c r="G312" t="s">
        <v>1544</v>
      </c>
      <c r="H312" t="s">
        <v>275</v>
      </c>
      <c r="I312">
        <v>3.64</v>
      </c>
      <c r="J312">
        <v>3</v>
      </c>
      <c r="K312">
        <v>4</v>
      </c>
      <c r="L312">
        <v>3.5</v>
      </c>
      <c r="M312">
        <v>3.5</v>
      </c>
      <c r="N312">
        <v>3.5</v>
      </c>
      <c r="O312">
        <v>3</v>
      </c>
      <c r="P312">
        <v>5</v>
      </c>
      <c r="Q312" t="s">
        <v>82</v>
      </c>
      <c r="R312">
        <v>84</v>
      </c>
      <c r="S312" t="str">
        <f xml:space="preserve"> HYPERLINK("ReviewHtml/review_The_Last_Unicorn.html", "https://2danicritic.github.io/ReviewHtml/review_The_Last_Unicorn.html")</f>
        <v>https://2danicritic.github.io/ReviewHtml/review_The_Last_Unicorn.html</v>
      </c>
    </row>
    <row r="313" spans="2:19" hidden="1" x14ac:dyDescent="0.35">
      <c r="B313">
        <v>310</v>
      </c>
      <c r="C313" t="s">
        <v>1106</v>
      </c>
      <c r="D313">
        <v>2011</v>
      </c>
      <c r="E313" t="s">
        <v>1531</v>
      </c>
      <c r="F313" t="s">
        <v>1107</v>
      </c>
      <c r="G313" t="s">
        <v>1544</v>
      </c>
      <c r="H313" t="s">
        <v>1108</v>
      </c>
      <c r="I313">
        <v>2.21</v>
      </c>
      <c r="J313">
        <v>3.5</v>
      </c>
      <c r="K313">
        <v>2</v>
      </c>
      <c r="L313">
        <v>2</v>
      </c>
      <c r="M313">
        <v>2</v>
      </c>
      <c r="N313">
        <v>2</v>
      </c>
      <c r="O313">
        <v>2</v>
      </c>
      <c r="P313">
        <v>2</v>
      </c>
      <c r="Q313" t="s">
        <v>209</v>
      </c>
      <c r="R313">
        <v>98</v>
      </c>
      <c r="S313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</row>
    <row r="314" spans="2:19" hidden="1" x14ac:dyDescent="0.35">
      <c r="B314">
        <v>311</v>
      </c>
      <c r="C314" t="s">
        <v>1109</v>
      </c>
      <c r="D314">
        <v>2012</v>
      </c>
      <c r="E314" t="s">
        <v>1531</v>
      </c>
      <c r="F314" t="s">
        <v>1110</v>
      </c>
      <c r="G314" t="s">
        <v>1544</v>
      </c>
      <c r="H314" t="s">
        <v>978</v>
      </c>
      <c r="I314">
        <v>3.29</v>
      </c>
      <c r="J314">
        <v>3.5</v>
      </c>
      <c r="K314">
        <v>3.5</v>
      </c>
      <c r="L314">
        <v>3.5</v>
      </c>
      <c r="M314">
        <v>2.5</v>
      </c>
      <c r="N314">
        <v>3</v>
      </c>
      <c r="O314">
        <v>3</v>
      </c>
      <c r="P314">
        <v>4</v>
      </c>
      <c r="Q314" t="s">
        <v>276</v>
      </c>
      <c r="R314">
        <v>105</v>
      </c>
      <c r="S314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</row>
    <row r="315" spans="2:19" hidden="1" x14ac:dyDescent="0.35">
      <c r="B315">
        <v>312</v>
      </c>
      <c r="C315" t="s">
        <v>1419</v>
      </c>
      <c r="D315">
        <v>1978</v>
      </c>
      <c r="E315" t="s">
        <v>1532</v>
      </c>
      <c r="F315" t="s">
        <v>1436</v>
      </c>
      <c r="G315" t="s">
        <v>1544</v>
      </c>
      <c r="H315" t="s">
        <v>1176</v>
      </c>
      <c r="I315">
        <v>3.29</v>
      </c>
      <c r="J315">
        <v>3.5</v>
      </c>
      <c r="K315">
        <v>3.5</v>
      </c>
      <c r="L315">
        <v>3</v>
      </c>
      <c r="M315">
        <v>3.5</v>
      </c>
      <c r="N315">
        <v>3.5</v>
      </c>
      <c r="O315">
        <v>3</v>
      </c>
      <c r="P315">
        <v>3</v>
      </c>
      <c r="Q315" t="s">
        <v>1362</v>
      </c>
      <c r="R315">
        <v>133</v>
      </c>
      <c r="S315" t="str">
        <f xml:space="preserve"> HYPERLINK("ReviewHtml/review_The_Lord_of_the_Rings.html", "https://2danicritic.github.io/ReviewHtml/review_The_Lord_of_the_Rings.html")</f>
        <v>https://2danicritic.github.io/ReviewHtml/review_The_Lord_of_the_Rings.html</v>
      </c>
    </row>
    <row r="316" spans="2:19" x14ac:dyDescent="0.35">
      <c r="B316">
        <v>313</v>
      </c>
      <c r="C316" t="s">
        <v>1111</v>
      </c>
      <c r="D316">
        <v>2006</v>
      </c>
      <c r="E316" t="s">
        <v>1531</v>
      </c>
      <c r="F316" t="s">
        <v>661</v>
      </c>
      <c r="G316" t="s">
        <v>1545</v>
      </c>
      <c r="H316" t="s">
        <v>912</v>
      </c>
      <c r="I316">
        <v>2.93</v>
      </c>
      <c r="J316">
        <v>3</v>
      </c>
      <c r="K316">
        <v>3</v>
      </c>
      <c r="L316">
        <v>3.5</v>
      </c>
      <c r="M316">
        <v>3.5</v>
      </c>
      <c r="N316">
        <v>2.5</v>
      </c>
      <c r="O316">
        <v>2.5</v>
      </c>
      <c r="P316">
        <v>2.5</v>
      </c>
      <c r="Q316" t="s">
        <v>277</v>
      </c>
      <c r="R316">
        <v>700</v>
      </c>
      <c r="S316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317" spans="2:19" x14ac:dyDescent="0.35">
      <c r="B317">
        <v>314</v>
      </c>
      <c r="C317" t="s">
        <v>1112</v>
      </c>
      <c r="D317">
        <v>2009</v>
      </c>
      <c r="E317" t="s">
        <v>1531</v>
      </c>
      <c r="F317" t="s">
        <v>661</v>
      </c>
      <c r="G317" t="s">
        <v>1547</v>
      </c>
      <c r="H317" t="s">
        <v>1113</v>
      </c>
      <c r="I317">
        <v>2.36</v>
      </c>
      <c r="J317">
        <v>1.5</v>
      </c>
      <c r="K317">
        <v>2.5</v>
      </c>
      <c r="L317">
        <v>2.5</v>
      </c>
      <c r="M317">
        <v>3</v>
      </c>
      <c r="N317">
        <v>1.5</v>
      </c>
      <c r="O317">
        <v>2.5</v>
      </c>
      <c r="P317">
        <v>3</v>
      </c>
      <c r="Q317" t="s">
        <v>278</v>
      </c>
      <c r="R317">
        <v>129</v>
      </c>
      <c r="S317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318" spans="2:19" x14ac:dyDescent="0.35">
      <c r="B318">
        <v>315</v>
      </c>
      <c r="C318" t="s">
        <v>1114</v>
      </c>
      <c r="D318">
        <v>2011</v>
      </c>
      <c r="E318" t="s">
        <v>1531</v>
      </c>
      <c r="F318" t="s">
        <v>968</v>
      </c>
      <c r="G318" t="s">
        <v>1545</v>
      </c>
      <c r="H318" t="s">
        <v>1024</v>
      </c>
      <c r="I318">
        <v>3.71</v>
      </c>
      <c r="J318">
        <v>3.5</v>
      </c>
      <c r="K318">
        <v>4</v>
      </c>
      <c r="L318">
        <v>3.5</v>
      </c>
      <c r="M318">
        <v>3.5</v>
      </c>
      <c r="N318">
        <v>4</v>
      </c>
      <c r="O318">
        <v>3.5</v>
      </c>
      <c r="P318">
        <v>4</v>
      </c>
      <c r="Q318" t="s">
        <v>258</v>
      </c>
      <c r="R318">
        <v>325</v>
      </c>
      <c r="S318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</row>
    <row r="319" spans="2:19" hidden="1" x14ac:dyDescent="0.35">
      <c r="B319">
        <v>316</v>
      </c>
      <c r="C319" t="s">
        <v>1115</v>
      </c>
      <c r="D319">
        <v>2017</v>
      </c>
      <c r="E319" t="s">
        <v>1531</v>
      </c>
      <c r="F319" t="s">
        <v>790</v>
      </c>
      <c r="G319" t="s">
        <v>1544</v>
      </c>
      <c r="H319" t="s">
        <v>791</v>
      </c>
      <c r="I319">
        <v>4.71</v>
      </c>
      <c r="J319">
        <v>4</v>
      </c>
      <c r="K319">
        <v>5</v>
      </c>
      <c r="L319">
        <v>5</v>
      </c>
      <c r="M319">
        <v>5</v>
      </c>
      <c r="N319">
        <v>4</v>
      </c>
      <c r="O319">
        <v>5</v>
      </c>
      <c r="P319">
        <v>5</v>
      </c>
      <c r="Q319" t="s">
        <v>279</v>
      </c>
      <c r="R319">
        <v>93</v>
      </c>
      <c r="S319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</row>
    <row r="320" spans="2:19" x14ac:dyDescent="0.35">
      <c r="B320">
        <v>317</v>
      </c>
      <c r="C320" t="s">
        <v>1116</v>
      </c>
      <c r="D320">
        <v>2012</v>
      </c>
      <c r="E320" t="s">
        <v>1531</v>
      </c>
      <c r="F320" t="s">
        <v>673</v>
      </c>
      <c r="G320" t="s">
        <v>1545</v>
      </c>
      <c r="H320" t="s">
        <v>986</v>
      </c>
      <c r="I320">
        <v>4</v>
      </c>
      <c r="J320">
        <v>3</v>
      </c>
      <c r="K320">
        <v>4</v>
      </c>
      <c r="L320">
        <v>4</v>
      </c>
      <c r="M320">
        <v>4.5</v>
      </c>
      <c r="N320">
        <v>4.5</v>
      </c>
      <c r="O320">
        <v>4</v>
      </c>
      <c r="P320">
        <v>4</v>
      </c>
      <c r="Q320" t="s">
        <v>352</v>
      </c>
      <c r="R320">
        <v>600</v>
      </c>
      <c r="S320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321" spans="2:19" hidden="1" x14ac:dyDescent="0.35">
      <c r="B321">
        <v>318</v>
      </c>
      <c r="C321" t="s">
        <v>1117</v>
      </c>
      <c r="D321">
        <v>2004</v>
      </c>
      <c r="E321" t="s">
        <v>1531</v>
      </c>
      <c r="F321" t="s">
        <v>655</v>
      </c>
      <c r="G321" t="s">
        <v>1544</v>
      </c>
      <c r="H321" t="s">
        <v>656</v>
      </c>
      <c r="I321">
        <v>2.93</v>
      </c>
      <c r="J321">
        <v>2.5</v>
      </c>
      <c r="K321">
        <v>2.5</v>
      </c>
      <c r="L321">
        <v>4</v>
      </c>
      <c r="M321">
        <v>3.5</v>
      </c>
      <c r="N321">
        <v>2</v>
      </c>
      <c r="O321">
        <v>3</v>
      </c>
      <c r="P321">
        <v>3</v>
      </c>
      <c r="Q321" t="s">
        <v>280</v>
      </c>
      <c r="R321">
        <v>90</v>
      </c>
      <c r="S321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</row>
    <row r="322" spans="2:19" hidden="1" x14ac:dyDescent="0.35">
      <c r="B322">
        <v>319</v>
      </c>
      <c r="C322" t="s">
        <v>1282</v>
      </c>
      <c r="D322">
        <v>1982</v>
      </c>
      <c r="E322" t="s">
        <v>58</v>
      </c>
      <c r="F322" t="s">
        <v>1296</v>
      </c>
      <c r="G322" t="s">
        <v>1544</v>
      </c>
      <c r="H322" t="s">
        <v>1307</v>
      </c>
      <c r="I322">
        <v>3.93</v>
      </c>
      <c r="J322">
        <v>3.5</v>
      </c>
      <c r="K322">
        <v>3</v>
      </c>
      <c r="L322">
        <v>3</v>
      </c>
      <c r="M322">
        <v>4.5</v>
      </c>
      <c r="N322">
        <v>5</v>
      </c>
      <c r="O322">
        <v>4</v>
      </c>
      <c r="P322">
        <v>4.5</v>
      </c>
      <c r="Q322" t="s">
        <v>1222</v>
      </c>
      <c r="R322">
        <v>103</v>
      </c>
      <c r="S322" t="str">
        <f xml:space="preserve"> HYPERLINK("ReviewHtml/review_The_Plague_Dogs.html", "https://2danicritic.github.io/ReviewHtml/review_The_Plague_Dogs.html")</f>
        <v>https://2danicritic.github.io/ReviewHtml/review_The_Plague_Dogs.html</v>
      </c>
    </row>
    <row r="323" spans="2:19" hidden="1" x14ac:dyDescent="0.35">
      <c r="B323">
        <v>320</v>
      </c>
      <c r="C323" t="s">
        <v>1118</v>
      </c>
      <c r="D323">
        <v>1998</v>
      </c>
      <c r="E323" t="s">
        <v>1532</v>
      </c>
      <c r="F323" t="s">
        <v>1119</v>
      </c>
      <c r="G323" t="s">
        <v>1544</v>
      </c>
      <c r="H323" t="s">
        <v>281</v>
      </c>
      <c r="I323">
        <v>4.07</v>
      </c>
      <c r="J323">
        <v>4</v>
      </c>
      <c r="K323">
        <v>4.5</v>
      </c>
      <c r="L323">
        <v>4</v>
      </c>
      <c r="M323">
        <v>4</v>
      </c>
      <c r="N323">
        <v>3.5</v>
      </c>
      <c r="O323">
        <v>4</v>
      </c>
      <c r="P323">
        <v>4.5</v>
      </c>
      <c r="Q323" t="s">
        <v>282</v>
      </c>
      <c r="R323">
        <v>98</v>
      </c>
      <c r="S323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</row>
    <row r="324" spans="2:19" hidden="1" x14ac:dyDescent="0.35">
      <c r="B324">
        <v>321</v>
      </c>
      <c r="C324" t="s">
        <v>1120</v>
      </c>
      <c r="D324">
        <v>2011</v>
      </c>
      <c r="E324" t="s">
        <v>1531</v>
      </c>
      <c r="F324" t="s">
        <v>697</v>
      </c>
      <c r="G324" t="s">
        <v>1544</v>
      </c>
      <c r="H324" t="s">
        <v>1121</v>
      </c>
      <c r="I324">
        <v>3.07</v>
      </c>
      <c r="J324">
        <v>3</v>
      </c>
      <c r="K324">
        <v>3.5</v>
      </c>
      <c r="L324">
        <v>3</v>
      </c>
      <c r="M324">
        <v>3</v>
      </c>
      <c r="N324">
        <v>3</v>
      </c>
      <c r="O324">
        <v>3</v>
      </c>
      <c r="P324">
        <v>3</v>
      </c>
      <c r="Q324" t="s">
        <v>283</v>
      </c>
      <c r="R324">
        <v>100</v>
      </c>
      <c r="S324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</row>
    <row r="325" spans="2:19" hidden="1" x14ac:dyDescent="0.35">
      <c r="B325">
        <v>322</v>
      </c>
      <c r="C325" t="s">
        <v>1122</v>
      </c>
      <c r="D325">
        <v>2011</v>
      </c>
      <c r="E325" t="s">
        <v>1533</v>
      </c>
      <c r="F325" t="s">
        <v>1123</v>
      </c>
      <c r="G325" t="s">
        <v>1544</v>
      </c>
      <c r="H325" t="s">
        <v>284</v>
      </c>
      <c r="I325">
        <v>3.14</v>
      </c>
      <c r="J325">
        <v>3</v>
      </c>
      <c r="K325">
        <v>3.5</v>
      </c>
      <c r="L325">
        <v>3</v>
      </c>
      <c r="M325">
        <v>3</v>
      </c>
      <c r="N325">
        <v>3</v>
      </c>
      <c r="O325">
        <v>3.5</v>
      </c>
      <c r="P325">
        <v>3</v>
      </c>
      <c r="Q325" t="s">
        <v>285</v>
      </c>
      <c r="R325">
        <v>80</v>
      </c>
      <c r="S325" t="str">
        <f xml:space="preserve"> HYPERLINK("ReviewHtml/review_The_Rabbi's_Cat.html", "https://2danicritic.github.io/ReviewHtml/review_The_Rabbi's_Cat.html")</f>
        <v>https://2danicritic.github.io/ReviewHtml/review_The_Rabbi's_Cat.html</v>
      </c>
    </row>
    <row r="326" spans="2:19" hidden="1" x14ac:dyDescent="0.35">
      <c r="B326">
        <v>323</v>
      </c>
      <c r="C326" t="s">
        <v>1124</v>
      </c>
      <c r="D326">
        <v>2016</v>
      </c>
      <c r="E326" t="s">
        <v>1533</v>
      </c>
      <c r="F326" t="s">
        <v>1125</v>
      </c>
      <c r="G326" t="s">
        <v>1544</v>
      </c>
      <c r="H326" t="s">
        <v>286</v>
      </c>
      <c r="I326">
        <v>3.71</v>
      </c>
      <c r="J326">
        <v>4</v>
      </c>
      <c r="K326">
        <v>4</v>
      </c>
      <c r="L326">
        <v>4</v>
      </c>
      <c r="M326">
        <v>3</v>
      </c>
      <c r="N326">
        <v>4</v>
      </c>
      <c r="O326">
        <v>2</v>
      </c>
      <c r="P326">
        <v>5</v>
      </c>
      <c r="Q326" t="s">
        <v>287</v>
      </c>
      <c r="R326">
        <v>80</v>
      </c>
      <c r="S326" t="str">
        <f xml:space="preserve"> HYPERLINK("ReviewHtml/review_The_Red_Turtle.html", "https://2danicritic.github.io/ReviewHtml/review_The_Red_Turtle.html")</f>
        <v>https://2danicritic.github.io/ReviewHtml/review_The_Red_Turtle.html</v>
      </c>
    </row>
    <row r="327" spans="2:19" hidden="1" x14ac:dyDescent="0.35">
      <c r="B327">
        <v>324</v>
      </c>
      <c r="C327" t="s">
        <v>1420</v>
      </c>
      <c r="D327">
        <v>1980</v>
      </c>
      <c r="E327" t="s">
        <v>1532</v>
      </c>
      <c r="F327" t="s">
        <v>1105</v>
      </c>
      <c r="G327" t="s">
        <v>1544</v>
      </c>
      <c r="H327" t="s">
        <v>1363</v>
      </c>
      <c r="I327">
        <v>2.57</v>
      </c>
      <c r="J327">
        <v>2.5</v>
      </c>
      <c r="K327">
        <v>2.5</v>
      </c>
      <c r="L327">
        <v>3</v>
      </c>
      <c r="M327">
        <v>3</v>
      </c>
      <c r="N327">
        <v>2.5</v>
      </c>
      <c r="O327">
        <v>2.5</v>
      </c>
      <c r="P327">
        <v>2</v>
      </c>
      <c r="Q327" t="s">
        <v>1364</v>
      </c>
      <c r="R327">
        <v>98</v>
      </c>
      <c r="S327" t="str">
        <f xml:space="preserve"> HYPERLINK("ReviewHtml/review_The_Return_of_the_King.html", "https://2danicritic.github.io/ReviewHtml/review_The_Return_of_the_King.html")</f>
        <v>https://2danicritic.github.io/ReviewHtml/review_The_Return_of_the_King.html</v>
      </c>
    </row>
    <row r="328" spans="2:19" hidden="1" x14ac:dyDescent="0.35">
      <c r="B328">
        <v>325</v>
      </c>
      <c r="C328" t="s">
        <v>1283</v>
      </c>
      <c r="D328">
        <v>2000</v>
      </c>
      <c r="E328" t="s">
        <v>1532</v>
      </c>
      <c r="F328" t="s">
        <v>1297</v>
      </c>
      <c r="G328" t="s">
        <v>1544</v>
      </c>
      <c r="H328" t="s">
        <v>1223</v>
      </c>
      <c r="I328">
        <v>3.71</v>
      </c>
      <c r="J328">
        <v>3.5</v>
      </c>
      <c r="K328">
        <v>4</v>
      </c>
      <c r="L328">
        <v>3.5</v>
      </c>
      <c r="M328">
        <v>4</v>
      </c>
      <c r="N328">
        <v>2.5</v>
      </c>
      <c r="O328">
        <v>4.5</v>
      </c>
      <c r="P328">
        <v>4</v>
      </c>
      <c r="Q328" t="s">
        <v>186</v>
      </c>
      <c r="R328">
        <v>90</v>
      </c>
      <c r="S328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</row>
    <row r="329" spans="2:19" hidden="1" x14ac:dyDescent="0.35">
      <c r="B329">
        <v>326</v>
      </c>
      <c r="C329" t="s">
        <v>1126</v>
      </c>
      <c r="D329">
        <v>2009</v>
      </c>
      <c r="E329" t="s">
        <v>1541</v>
      </c>
      <c r="F329" t="s">
        <v>1058</v>
      </c>
      <c r="G329" t="s">
        <v>1544</v>
      </c>
      <c r="H329" t="s">
        <v>353</v>
      </c>
      <c r="I329">
        <v>3.79</v>
      </c>
      <c r="J329">
        <v>3.5</v>
      </c>
      <c r="K329">
        <v>5</v>
      </c>
      <c r="L329">
        <v>3.5</v>
      </c>
      <c r="M329">
        <v>3.5</v>
      </c>
      <c r="N329">
        <v>3</v>
      </c>
      <c r="O329">
        <v>3.5</v>
      </c>
      <c r="P329">
        <v>4.5</v>
      </c>
      <c r="Q329" t="s">
        <v>349</v>
      </c>
      <c r="R329">
        <v>75</v>
      </c>
      <c r="S329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</row>
    <row r="330" spans="2:19" hidden="1" x14ac:dyDescent="0.35">
      <c r="B330">
        <v>327</v>
      </c>
      <c r="C330" t="s">
        <v>1127</v>
      </c>
      <c r="D330">
        <v>1982</v>
      </c>
      <c r="E330" t="s">
        <v>1532</v>
      </c>
      <c r="F330" t="s">
        <v>1041</v>
      </c>
      <c r="G330" t="s">
        <v>1544</v>
      </c>
      <c r="H330" t="s">
        <v>1042</v>
      </c>
      <c r="I330">
        <v>4.3600000000000003</v>
      </c>
      <c r="J330">
        <v>4.5</v>
      </c>
      <c r="K330">
        <v>4</v>
      </c>
      <c r="L330">
        <v>4.5</v>
      </c>
      <c r="M330">
        <v>4.5</v>
      </c>
      <c r="N330">
        <v>4.5</v>
      </c>
      <c r="O330">
        <v>4.5</v>
      </c>
      <c r="P330">
        <v>4</v>
      </c>
      <c r="Q330" t="s">
        <v>288</v>
      </c>
      <c r="R330">
        <v>82</v>
      </c>
      <c r="S330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</row>
    <row r="331" spans="2:19" hidden="1" x14ac:dyDescent="0.35">
      <c r="B331">
        <v>328</v>
      </c>
      <c r="C331" t="s">
        <v>1128</v>
      </c>
      <c r="D331">
        <v>2010</v>
      </c>
      <c r="E331" t="s">
        <v>1531</v>
      </c>
      <c r="F331" t="s">
        <v>750</v>
      </c>
      <c r="G331" t="s">
        <v>1544</v>
      </c>
      <c r="H331" t="s">
        <v>196</v>
      </c>
      <c r="I331">
        <v>3.43</v>
      </c>
      <c r="J331">
        <v>3.5</v>
      </c>
      <c r="K331">
        <v>4</v>
      </c>
      <c r="L331">
        <v>4</v>
      </c>
      <c r="M331">
        <v>3.5</v>
      </c>
      <c r="N331">
        <v>2.5</v>
      </c>
      <c r="O331">
        <v>2.5</v>
      </c>
      <c r="P331">
        <v>4</v>
      </c>
      <c r="Q331" t="s">
        <v>197</v>
      </c>
      <c r="R331">
        <v>95</v>
      </c>
      <c r="S331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</row>
    <row r="332" spans="2:19" hidden="1" x14ac:dyDescent="0.35">
      <c r="B332">
        <v>329</v>
      </c>
      <c r="C332" t="s">
        <v>1129</v>
      </c>
      <c r="D332">
        <v>2008</v>
      </c>
      <c r="E332" t="s">
        <v>1531</v>
      </c>
      <c r="F332" t="s">
        <v>734</v>
      </c>
      <c r="G332" t="s">
        <v>1544</v>
      </c>
      <c r="H332" t="s">
        <v>839</v>
      </c>
      <c r="I332">
        <v>3.36</v>
      </c>
      <c r="J332">
        <v>4</v>
      </c>
      <c r="K332">
        <v>3</v>
      </c>
      <c r="L332">
        <v>4</v>
      </c>
      <c r="M332">
        <v>3.5</v>
      </c>
      <c r="N332">
        <v>4</v>
      </c>
      <c r="O332">
        <v>2</v>
      </c>
      <c r="P332">
        <v>3.5</v>
      </c>
      <c r="Q332" t="s">
        <v>289</v>
      </c>
      <c r="R332">
        <v>122</v>
      </c>
      <c r="S332" t="str">
        <f xml:space="preserve"> HYPERLINK("ReviewHtml/review_The_Sky_Crawlers.html", "https://2danicritic.github.io/ReviewHtml/review_The_Sky_Crawlers.html")</f>
        <v>https://2danicritic.github.io/ReviewHtml/review_The_Sky_Crawlers.html</v>
      </c>
    </row>
    <row r="333" spans="2:19" hidden="1" x14ac:dyDescent="0.35">
      <c r="B333">
        <v>330</v>
      </c>
      <c r="C333" t="s">
        <v>1130</v>
      </c>
      <c r="D333">
        <v>2013</v>
      </c>
      <c r="E333" t="s">
        <v>1531</v>
      </c>
      <c r="F333" t="s">
        <v>750</v>
      </c>
      <c r="G333" t="s">
        <v>1544</v>
      </c>
      <c r="H333" t="s">
        <v>846</v>
      </c>
      <c r="I333">
        <v>4.43</v>
      </c>
      <c r="J333">
        <v>4.5</v>
      </c>
      <c r="K333">
        <v>5</v>
      </c>
      <c r="L333">
        <v>4.5</v>
      </c>
      <c r="M333">
        <v>4</v>
      </c>
      <c r="N333">
        <v>4</v>
      </c>
      <c r="O333">
        <v>4</v>
      </c>
      <c r="P333">
        <v>5</v>
      </c>
      <c r="Q333" t="s">
        <v>290</v>
      </c>
      <c r="R333">
        <v>137</v>
      </c>
      <c r="S333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</row>
    <row r="334" spans="2:19" hidden="1" x14ac:dyDescent="0.35">
      <c r="B334">
        <v>331</v>
      </c>
      <c r="C334" t="s">
        <v>1131</v>
      </c>
      <c r="D334">
        <v>1993</v>
      </c>
      <c r="E334" t="s">
        <v>1532</v>
      </c>
      <c r="F334" t="s">
        <v>291</v>
      </c>
      <c r="G334" t="s">
        <v>1544</v>
      </c>
      <c r="H334" t="s">
        <v>1132</v>
      </c>
      <c r="I334">
        <v>4</v>
      </c>
      <c r="J334">
        <v>5</v>
      </c>
      <c r="K334">
        <v>5</v>
      </c>
      <c r="L334">
        <v>3</v>
      </c>
      <c r="M334">
        <v>3.5</v>
      </c>
      <c r="N334">
        <v>2.5</v>
      </c>
      <c r="O334">
        <v>4</v>
      </c>
      <c r="P334">
        <v>5</v>
      </c>
      <c r="Q334" t="s">
        <v>292</v>
      </c>
      <c r="R334">
        <v>80</v>
      </c>
      <c r="S334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</row>
    <row r="335" spans="2:19" hidden="1" x14ac:dyDescent="0.35">
      <c r="B335">
        <v>332</v>
      </c>
      <c r="C335" t="s">
        <v>1133</v>
      </c>
      <c r="D335">
        <v>2003</v>
      </c>
      <c r="E335" t="s">
        <v>1533</v>
      </c>
      <c r="F335" t="s">
        <v>1134</v>
      </c>
      <c r="G335" t="s">
        <v>1544</v>
      </c>
      <c r="H335" t="s">
        <v>1103</v>
      </c>
      <c r="I335">
        <v>3.93</v>
      </c>
      <c r="J335">
        <v>4.5</v>
      </c>
      <c r="K335">
        <v>5</v>
      </c>
      <c r="L335">
        <v>4.5</v>
      </c>
      <c r="M335">
        <v>3</v>
      </c>
      <c r="N335">
        <v>3.5</v>
      </c>
      <c r="O335">
        <v>2.5</v>
      </c>
      <c r="P335">
        <v>4.5</v>
      </c>
      <c r="Q335" t="s">
        <v>354</v>
      </c>
      <c r="R335">
        <v>78</v>
      </c>
      <c r="S335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</row>
    <row r="336" spans="2:19" hidden="1" x14ac:dyDescent="0.35">
      <c r="B336">
        <v>333</v>
      </c>
      <c r="C336" t="s">
        <v>1135</v>
      </c>
      <c r="D336">
        <v>2013</v>
      </c>
      <c r="E336" t="s">
        <v>1531</v>
      </c>
      <c r="F336" t="s">
        <v>750</v>
      </c>
      <c r="G336" t="s">
        <v>1544</v>
      </c>
      <c r="H336" t="s">
        <v>751</v>
      </c>
      <c r="I336">
        <v>3.36</v>
      </c>
      <c r="J336">
        <v>4</v>
      </c>
      <c r="K336">
        <v>3.5</v>
      </c>
      <c r="L336">
        <v>3.5</v>
      </c>
      <c r="M336">
        <v>3.5</v>
      </c>
      <c r="N336">
        <v>3.5</v>
      </c>
      <c r="O336">
        <v>2.5</v>
      </c>
      <c r="P336">
        <v>3</v>
      </c>
      <c r="Q336" t="s">
        <v>293</v>
      </c>
      <c r="R336">
        <v>126</v>
      </c>
      <c r="S336" t="str">
        <f xml:space="preserve"> HYPERLINK("ReviewHtml/review_The_Wind_Rises.html", "https://2danicritic.github.io/ReviewHtml/review_The_Wind_Rises.html")</f>
        <v>https://2danicritic.github.io/ReviewHtml/review_The_Wind_Rises.html</v>
      </c>
    </row>
    <row r="337" spans="2:19" x14ac:dyDescent="0.35">
      <c r="B337">
        <v>334</v>
      </c>
      <c r="C337" t="s">
        <v>1136</v>
      </c>
      <c r="D337">
        <v>2011</v>
      </c>
      <c r="E337" t="s">
        <v>1531</v>
      </c>
      <c r="F337" t="s">
        <v>655</v>
      </c>
      <c r="G337" t="s">
        <v>1546</v>
      </c>
      <c r="H337" t="s">
        <v>1137</v>
      </c>
      <c r="I337">
        <v>1.86</v>
      </c>
      <c r="J337">
        <v>1</v>
      </c>
      <c r="K337">
        <v>2.5</v>
      </c>
      <c r="L337">
        <v>1</v>
      </c>
      <c r="M337">
        <v>2</v>
      </c>
      <c r="N337">
        <v>2.5</v>
      </c>
      <c r="O337">
        <v>2</v>
      </c>
      <c r="P337">
        <v>2</v>
      </c>
      <c r="Q337" t="s">
        <v>294</v>
      </c>
      <c r="R337">
        <v>28</v>
      </c>
      <c r="S337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338" spans="2:19" hidden="1" x14ac:dyDescent="0.35">
      <c r="B338">
        <v>335</v>
      </c>
      <c r="C338" t="s">
        <v>1138</v>
      </c>
      <c r="D338">
        <v>1994</v>
      </c>
      <c r="E338" t="s">
        <v>1532</v>
      </c>
      <c r="F338" t="s">
        <v>1041</v>
      </c>
      <c r="G338" t="s">
        <v>1544</v>
      </c>
      <c r="H338" t="s">
        <v>295</v>
      </c>
      <c r="I338">
        <v>3.79</v>
      </c>
      <c r="J338">
        <v>4</v>
      </c>
      <c r="K338">
        <v>4</v>
      </c>
      <c r="L338">
        <v>4</v>
      </c>
      <c r="M338">
        <v>4</v>
      </c>
      <c r="N338">
        <v>3.5</v>
      </c>
      <c r="O338">
        <v>4</v>
      </c>
      <c r="P338">
        <v>3</v>
      </c>
      <c r="Q338" t="s">
        <v>296</v>
      </c>
      <c r="R338">
        <v>86</v>
      </c>
      <c r="S338" t="str">
        <f xml:space="preserve"> HYPERLINK("ReviewHtml/review_Thumbelina.html", "https://2danicritic.github.io/ReviewHtml/review_Thumbelina.html")</f>
        <v>https://2danicritic.github.io/ReviewHtml/review_Thumbelina.html</v>
      </c>
    </row>
    <row r="339" spans="2:19" hidden="1" x14ac:dyDescent="0.35">
      <c r="B339">
        <v>336</v>
      </c>
      <c r="C339" t="s">
        <v>1139</v>
      </c>
      <c r="D339">
        <v>2010</v>
      </c>
      <c r="E339" t="s">
        <v>1531</v>
      </c>
      <c r="F339" t="s">
        <v>1140</v>
      </c>
      <c r="G339" t="s">
        <v>1544</v>
      </c>
      <c r="H339" t="s">
        <v>1141</v>
      </c>
      <c r="I339">
        <v>3.5</v>
      </c>
      <c r="J339">
        <v>4</v>
      </c>
      <c r="K339">
        <v>3.5</v>
      </c>
      <c r="L339">
        <v>3.5</v>
      </c>
      <c r="M339">
        <v>3.5</v>
      </c>
      <c r="N339">
        <v>3.5</v>
      </c>
      <c r="O339">
        <v>3</v>
      </c>
      <c r="P339">
        <v>3.5</v>
      </c>
      <c r="Q339" t="s">
        <v>297</v>
      </c>
      <c r="R339">
        <v>0</v>
      </c>
      <c r="S339" t="str">
        <f xml:space="preserve"> HYPERLINK("ReviewHtml/review_Time_of_Eve.html", "https://2danicritic.github.io/ReviewHtml/review_Time_of_Eve.html")</f>
        <v>https://2danicritic.github.io/ReviewHtml/review_Time_of_Eve.html</v>
      </c>
    </row>
    <row r="340" spans="2:19" hidden="1" x14ac:dyDescent="0.35">
      <c r="B340">
        <v>337</v>
      </c>
      <c r="C340" t="s">
        <v>1284</v>
      </c>
      <c r="D340">
        <v>2018</v>
      </c>
      <c r="E340" t="s">
        <v>1537</v>
      </c>
      <c r="F340" t="s">
        <v>1298</v>
      </c>
      <c r="G340" t="s">
        <v>1544</v>
      </c>
      <c r="H340" t="s">
        <v>1224</v>
      </c>
      <c r="I340">
        <v>3.43</v>
      </c>
      <c r="J340">
        <v>3</v>
      </c>
      <c r="K340">
        <v>3.5</v>
      </c>
      <c r="L340">
        <v>3.5</v>
      </c>
      <c r="M340">
        <v>3.5</v>
      </c>
      <c r="N340">
        <v>3.5</v>
      </c>
      <c r="O340">
        <v>3.5</v>
      </c>
      <c r="P340">
        <v>3.5</v>
      </c>
      <c r="Q340" t="s">
        <v>1225</v>
      </c>
      <c r="R340">
        <v>73</v>
      </c>
      <c r="S340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</row>
    <row r="341" spans="2:19" hidden="1" x14ac:dyDescent="0.35">
      <c r="B341">
        <v>338</v>
      </c>
      <c r="C341" t="s">
        <v>1142</v>
      </c>
      <c r="D341">
        <v>2003</v>
      </c>
      <c r="E341" t="s">
        <v>1531</v>
      </c>
      <c r="F341" t="s">
        <v>697</v>
      </c>
      <c r="G341" t="s">
        <v>1544</v>
      </c>
      <c r="H341" t="s">
        <v>1002</v>
      </c>
      <c r="I341">
        <v>3.43</v>
      </c>
      <c r="J341">
        <v>3</v>
      </c>
      <c r="K341">
        <v>3.5</v>
      </c>
      <c r="L341">
        <v>3</v>
      </c>
      <c r="M341">
        <v>4</v>
      </c>
      <c r="N341">
        <v>3.5</v>
      </c>
      <c r="O341">
        <v>3</v>
      </c>
      <c r="P341">
        <v>4</v>
      </c>
      <c r="Q341" t="s">
        <v>298</v>
      </c>
      <c r="R341">
        <v>92</v>
      </c>
      <c r="S341" t="str">
        <f xml:space="preserve"> HYPERLINK("ReviewHtml/review_Tokyo_Godfathers.html", "https://2danicritic.github.io/ReviewHtml/review_Tokyo_Godfathers.html")</f>
        <v>https://2danicritic.github.io/ReviewHtml/review_Tokyo_Godfathers.html</v>
      </c>
    </row>
    <row r="342" spans="2:19" hidden="1" x14ac:dyDescent="0.35">
      <c r="B342">
        <v>339</v>
      </c>
      <c r="C342" t="s">
        <v>1143</v>
      </c>
      <c r="D342">
        <v>1980</v>
      </c>
      <c r="E342" t="s">
        <v>1531</v>
      </c>
      <c r="F342" t="s">
        <v>670</v>
      </c>
      <c r="G342" t="s">
        <v>1544</v>
      </c>
      <c r="H342" t="s">
        <v>299</v>
      </c>
      <c r="I342">
        <v>3.14</v>
      </c>
      <c r="J342">
        <v>2.5</v>
      </c>
      <c r="K342">
        <v>2.5</v>
      </c>
      <c r="L342">
        <v>3.5</v>
      </c>
      <c r="M342">
        <v>2</v>
      </c>
      <c r="N342">
        <v>4</v>
      </c>
      <c r="O342">
        <v>3.5</v>
      </c>
      <c r="P342">
        <v>4</v>
      </c>
      <c r="Q342" t="s">
        <v>300</v>
      </c>
      <c r="R342">
        <v>150</v>
      </c>
      <c r="S342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343" spans="2:19" x14ac:dyDescent="0.35">
      <c r="B343">
        <v>340</v>
      </c>
      <c r="C343" t="s">
        <v>1285</v>
      </c>
      <c r="D343">
        <v>2014</v>
      </c>
      <c r="E343" t="s">
        <v>1531</v>
      </c>
      <c r="F343" t="s">
        <v>1299</v>
      </c>
      <c r="G343" t="s">
        <v>1545</v>
      </c>
      <c r="H343" t="s">
        <v>1308</v>
      </c>
      <c r="I343">
        <v>2.86</v>
      </c>
      <c r="J343">
        <v>2</v>
      </c>
      <c r="K343">
        <v>2</v>
      </c>
      <c r="L343">
        <v>3.5</v>
      </c>
      <c r="M343">
        <v>3.5</v>
      </c>
      <c r="N343">
        <v>2</v>
      </c>
      <c r="O343">
        <v>4</v>
      </c>
      <c r="P343">
        <v>3</v>
      </c>
      <c r="Q343" t="s">
        <v>146</v>
      </c>
      <c r="R343">
        <v>168</v>
      </c>
      <c r="S343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</row>
    <row r="344" spans="2:19" x14ac:dyDescent="0.35">
      <c r="B344">
        <v>341</v>
      </c>
      <c r="C344" t="s">
        <v>1144</v>
      </c>
      <c r="D344">
        <v>2008</v>
      </c>
      <c r="E344" t="s">
        <v>1531</v>
      </c>
      <c r="F344" t="s">
        <v>673</v>
      </c>
      <c r="G344" t="s">
        <v>1545</v>
      </c>
      <c r="H344" t="s">
        <v>1145</v>
      </c>
      <c r="I344">
        <v>3.93</v>
      </c>
      <c r="J344">
        <v>3.5</v>
      </c>
      <c r="K344">
        <v>3.5</v>
      </c>
      <c r="L344">
        <v>4</v>
      </c>
      <c r="M344">
        <v>4</v>
      </c>
      <c r="N344">
        <v>4</v>
      </c>
      <c r="O344">
        <v>4.5</v>
      </c>
      <c r="P344">
        <v>4</v>
      </c>
      <c r="Q344" t="s">
        <v>172</v>
      </c>
      <c r="R344">
        <v>625</v>
      </c>
      <c r="S344" t="str">
        <f xml:space="preserve"> HYPERLINK("ReviewHtml/review_Toradora.html", "https://2danicritic.github.io/ReviewHtml/review_Toradora.html")</f>
        <v>https://2danicritic.github.io/ReviewHtml/review_Toradora.html</v>
      </c>
    </row>
    <row r="345" spans="2:19" hidden="1" x14ac:dyDescent="0.35">
      <c r="B345">
        <v>342</v>
      </c>
      <c r="C345" t="s">
        <v>1146</v>
      </c>
      <c r="D345">
        <v>2011</v>
      </c>
      <c r="E345" t="s">
        <v>1531</v>
      </c>
      <c r="F345" t="s">
        <v>737</v>
      </c>
      <c r="G345" t="s">
        <v>1544</v>
      </c>
      <c r="H345" t="s">
        <v>794</v>
      </c>
      <c r="I345">
        <v>1.5</v>
      </c>
      <c r="J345">
        <v>1.5</v>
      </c>
      <c r="K345">
        <v>2</v>
      </c>
      <c r="L345">
        <v>1.5</v>
      </c>
      <c r="M345">
        <v>1.5</v>
      </c>
      <c r="N345">
        <v>1.5</v>
      </c>
      <c r="O345">
        <v>1.5</v>
      </c>
      <c r="P345">
        <v>1</v>
      </c>
      <c r="Q345" t="s">
        <v>301</v>
      </c>
      <c r="R345">
        <v>300</v>
      </c>
      <c r="S345" t="str">
        <f xml:space="preserve"> HYPERLINK("ReviewHtml/review_Towanoquon.html", "https://2danicritic.github.io/ReviewHtml/review_Towanoquon.html")</f>
        <v>https://2danicritic.github.io/ReviewHtml/review_Towanoquon.html</v>
      </c>
    </row>
    <row r="346" spans="2:19" x14ac:dyDescent="0.35">
      <c r="B346">
        <v>343</v>
      </c>
      <c r="C346" t="s">
        <v>1147</v>
      </c>
      <c r="D346">
        <v>1998</v>
      </c>
      <c r="E346" t="s">
        <v>1531</v>
      </c>
      <c r="F346" t="s">
        <v>697</v>
      </c>
      <c r="G346" t="s">
        <v>1545</v>
      </c>
      <c r="H346" t="s">
        <v>1148</v>
      </c>
      <c r="I346">
        <v>2.79</v>
      </c>
      <c r="J346">
        <v>2</v>
      </c>
      <c r="K346">
        <v>3</v>
      </c>
      <c r="L346">
        <v>3.5</v>
      </c>
      <c r="M346">
        <v>3.5</v>
      </c>
      <c r="N346">
        <v>2</v>
      </c>
      <c r="O346">
        <v>2.5</v>
      </c>
      <c r="P346">
        <v>3</v>
      </c>
      <c r="Q346" t="s">
        <v>302</v>
      </c>
      <c r="R346">
        <v>650</v>
      </c>
      <c r="S346" t="str">
        <f xml:space="preserve"> HYPERLINK("ReviewHtml/review_Trigun.html", "https://2danicritic.github.io/ReviewHtml/review_Trigun.html")</f>
        <v>https://2danicritic.github.io/ReviewHtml/review_Trigun.html</v>
      </c>
    </row>
    <row r="347" spans="2:19" hidden="1" x14ac:dyDescent="0.35">
      <c r="B347">
        <v>344</v>
      </c>
      <c r="C347" t="s">
        <v>1149</v>
      </c>
      <c r="D347">
        <v>2010</v>
      </c>
      <c r="E347" t="s">
        <v>1531</v>
      </c>
      <c r="F347" t="s">
        <v>697</v>
      </c>
      <c r="G347" t="s">
        <v>1544</v>
      </c>
      <c r="H347" t="s">
        <v>1148</v>
      </c>
      <c r="I347">
        <v>3.64</v>
      </c>
      <c r="J347">
        <v>3.5</v>
      </c>
      <c r="K347">
        <v>3.5</v>
      </c>
      <c r="L347">
        <v>3.5</v>
      </c>
      <c r="M347">
        <v>4</v>
      </c>
      <c r="N347">
        <v>3.5</v>
      </c>
      <c r="O347">
        <v>3.5</v>
      </c>
      <c r="P347">
        <v>4</v>
      </c>
      <c r="Q347" t="s">
        <v>190</v>
      </c>
      <c r="R347">
        <v>90</v>
      </c>
      <c r="S347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</row>
    <row r="348" spans="2:19" x14ac:dyDescent="0.35">
      <c r="B348">
        <v>345</v>
      </c>
      <c r="C348" t="s">
        <v>1150</v>
      </c>
      <c r="D348">
        <v>2014</v>
      </c>
      <c r="E348" t="s">
        <v>1531</v>
      </c>
      <c r="F348" t="s">
        <v>1151</v>
      </c>
      <c r="G348" t="s">
        <v>1545</v>
      </c>
      <c r="H348" t="s">
        <v>687</v>
      </c>
      <c r="I348">
        <v>2.57</v>
      </c>
      <c r="J348">
        <v>2.5</v>
      </c>
      <c r="K348">
        <v>3</v>
      </c>
      <c r="L348">
        <v>2.5</v>
      </c>
      <c r="M348">
        <v>2.5</v>
      </c>
      <c r="N348">
        <v>2</v>
      </c>
      <c r="O348">
        <v>3</v>
      </c>
      <c r="P348">
        <v>2.5</v>
      </c>
      <c r="Q348" t="s">
        <v>158</v>
      </c>
      <c r="R348">
        <v>300</v>
      </c>
      <c r="S348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349" spans="2:19" x14ac:dyDescent="0.35">
      <c r="B349">
        <v>346</v>
      </c>
      <c r="C349" t="s">
        <v>1152</v>
      </c>
      <c r="D349">
        <v>2015</v>
      </c>
      <c r="E349" t="s">
        <v>1531</v>
      </c>
      <c r="F349" t="s">
        <v>1153</v>
      </c>
      <c r="G349" t="s">
        <v>1546</v>
      </c>
      <c r="H349" t="s">
        <v>1154</v>
      </c>
      <c r="I349">
        <v>3.36</v>
      </c>
      <c r="J349">
        <v>3.5</v>
      </c>
      <c r="K349">
        <v>3.5</v>
      </c>
      <c r="L349">
        <v>4</v>
      </c>
      <c r="M349">
        <v>3</v>
      </c>
      <c r="N349">
        <v>3</v>
      </c>
      <c r="O349">
        <v>3</v>
      </c>
      <c r="P349">
        <v>3.5</v>
      </c>
      <c r="Q349" t="s">
        <v>303</v>
      </c>
      <c r="R349">
        <v>27</v>
      </c>
      <c r="S349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350" spans="2:19" x14ac:dyDescent="0.35">
      <c r="B350">
        <v>347</v>
      </c>
      <c r="C350" t="s">
        <v>1421</v>
      </c>
      <c r="D350">
        <v>2013</v>
      </c>
      <c r="E350" t="s">
        <v>1531</v>
      </c>
      <c r="F350" t="s">
        <v>951</v>
      </c>
      <c r="G350" t="s">
        <v>1545</v>
      </c>
      <c r="H350" t="s">
        <v>1465</v>
      </c>
      <c r="I350">
        <v>2.93</v>
      </c>
      <c r="J350">
        <v>3</v>
      </c>
      <c r="K350">
        <v>3.5</v>
      </c>
      <c r="L350">
        <v>3</v>
      </c>
      <c r="M350">
        <v>3.5</v>
      </c>
      <c r="N350">
        <v>2.5</v>
      </c>
      <c r="O350">
        <v>2.5</v>
      </c>
      <c r="P350">
        <v>2.5</v>
      </c>
      <c r="Q350" t="s">
        <v>1365</v>
      </c>
      <c r="R350">
        <v>300</v>
      </c>
      <c r="S350" t="str">
        <f xml:space="preserve"> HYPERLINK("ReviewHtml/review_Unbreakable_Machine_Doll.html", "https://2danicritic.github.io/ReviewHtml/review_Unbreakable_Machine_Doll.html")</f>
        <v>https://2danicritic.github.io/ReviewHtml/review_Unbreakable_Machine_Doll.html</v>
      </c>
    </row>
    <row r="351" spans="2:19" hidden="1" x14ac:dyDescent="0.35">
      <c r="B351">
        <v>348</v>
      </c>
      <c r="C351" t="s">
        <v>1155</v>
      </c>
      <c r="D351">
        <v>1983</v>
      </c>
      <c r="E351" t="s">
        <v>1531</v>
      </c>
      <c r="F351" t="s">
        <v>1035</v>
      </c>
      <c r="G351" t="s">
        <v>1544</v>
      </c>
      <c r="H351" t="s">
        <v>1156</v>
      </c>
      <c r="I351">
        <v>1.86</v>
      </c>
      <c r="J351">
        <v>2</v>
      </c>
      <c r="K351">
        <v>3</v>
      </c>
      <c r="L351">
        <v>1.5</v>
      </c>
      <c r="M351">
        <v>1.5</v>
      </c>
      <c r="N351">
        <v>1.5</v>
      </c>
      <c r="O351">
        <v>1.5</v>
      </c>
      <c r="P351">
        <v>2</v>
      </c>
      <c r="Q351" t="s">
        <v>242</v>
      </c>
      <c r="R351">
        <v>91</v>
      </c>
      <c r="S351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352" spans="2:19" hidden="1" x14ac:dyDescent="0.35">
      <c r="B352">
        <v>349</v>
      </c>
      <c r="C352" t="s">
        <v>1157</v>
      </c>
      <c r="D352">
        <v>1984</v>
      </c>
      <c r="E352" t="s">
        <v>1531</v>
      </c>
      <c r="F352" t="s">
        <v>1107</v>
      </c>
      <c r="G352" t="s">
        <v>1544</v>
      </c>
      <c r="H352" t="s">
        <v>839</v>
      </c>
      <c r="I352">
        <v>2.4300000000000002</v>
      </c>
      <c r="J352">
        <v>2</v>
      </c>
      <c r="K352">
        <v>2</v>
      </c>
      <c r="L352">
        <v>2.5</v>
      </c>
      <c r="M352">
        <v>2.5</v>
      </c>
      <c r="N352">
        <v>2.5</v>
      </c>
      <c r="O352">
        <v>2.5</v>
      </c>
      <c r="P352">
        <v>3</v>
      </c>
      <c r="Q352" t="s">
        <v>304</v>
      </c>
      <c r="R352">
        <v>97</v>
      </c>
      <c r="S352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353" spans="2:19" hidden="1" x14ac:dyDescent="0.35">
      <c r="B353">
        <v>350</v>
      </c>
      <c r="C353" t="s">
        <v>1158</v>
      </c>
      <c r="D353">
        <v>1985</v>
      </c>
      <c r="E353" t="s">
        <v>1531</v>
      </c>
      <c r="F353" t="s">
        <v>1159</v>
      </c>
      <c r="G353" t="s">
        <v>1544</v>
      </c>
      <c r="H353" t="s">
        <v>1160</v>
      </c>
      <c r="I353">
        <v>2.4300000000000002</v>
      </c>
      <c r="J353">
        <v>1.5</v>
      </c>
      <c r="K353">
        <v>2.5</v>
      </c>
      <c r="L353">
        <v>3</v>
      </c>
      <c r="M353">
        <v>2</v>
      </c>
      <c r="N353">
        <v>2.5</v>
      </c>
      <c r="O353">
        <v>2.5</v>
      </c>
      <c r="P353">
        <v>3</v>
      </c>
      <c r="Q353" t="s">
        <v>79</v>
      </c>
      <c r="R353">
        <v>80</v>
      </c>
      <c r="S353" t="str">
        <f xml:space="preserve"> HYPERLINK("ReviewHtml/review_Vampire_Hunter_D.html", "https://2danicritic.github.io/ReviewHtml/review_Vampire_Hunter_D.html")</f>
        <v>https://2danicritic.github.io/ReviewHtml/review_Vampire_Hunter_D.html</v>
      </c>
    </row>
    <row r="354" spans="2:19" hidden="1" x14ac:dyDescent="0.35">
      <c r="B354">
        <v>351</v>
      </c>
      <c r="C354" t="s">
        <v>1161</v>
      </c>
      <c r="D354">
        <v>2000</v>
      </c>
      <c r="E354" t="s">
        <v>1531</v>
      </c>
      <c r="F354" t="s">
        <v>697</v>
      </c>
      <c r="G354" t="s">
        <v>1544</v>
      </c>
      <c r="H354" t="s">
        <v>982</v>
      </c>
      <c r="I354">
        <v>3.14</v>
      </c>
      <c r="J354">
        <v>3.5</v>
      </c>
      <c r="K354">
        <v>3.5</v>
      </c>
      <c r="L354">
        <v>3</v>
      </c>
      <c r="M354">
        <v>2</v>
      </c>
      <c r="N354">
        <v>3.5</v>
      </c>
      <c r="O354">
        <v>3</v>
      </c>
      <c r="P354">
        <v>3.5</v>
      </c>
      <c r="Q354" t="s">
        <v>355</v>
      </c>
      <c r="R354">
        <v>105</v>
      </c>
      <c r="S354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</row>
    <row r="355" spans="2:19" x14ac:dyDescent="0.35">
      <c r="B355">
        <v>352</v>
      </c>
      <c r="C355" t="s">
        <v>1162</v>
      </c>
      <c r="D355">
        <v>2002</v>
      </c>
      <c r="E355" t="s">
        <v>1531</v>
      </c>
      <c r="F355" t="s">
        <v>655</v>
      </c>
      <c r="G355" t="s">
        <v>1546</v>
      </c>
      <c r="H355" t="s">
        <v>656</v>
      </c>
      <c r="I355">
        <v>3.07</v>
      </c>
      <c r="J355">
        <v>2.5</v>
      </c>
      <c r="K355">
        <v>3</v>
      </c>
      <c r="L355">
        <v>3</v>
      </c>
      <c r="M355">
        <v>3.5</v>
      </c>
      <c r="N355">
        <v>3</v>
      </c>
      <c r="O355">
        <v>2.5</v>
      </c>
      <c r="P355">
        <v>4</v>
      </c>
      <c r="Q355" t="s">
        <v>305</v>
      </c>
      <c r="R355">
        <v>25</v>
      </c>
      <c r="S355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356" spans="2:19" hidden="1" x14ac:dyDescent="0.35">
      <c r="B356">
        <v>353</v>
      </c>
      <c r="C356" t="s">
        <v>1286</v>
      </c>
      <c r="D356">
        <v>1978</v>
      </c>
      <c r="E356" t="s">
        <v>58</v>
      </c>
      <c r="F356" t="s">
        <v>1296</v>
      </c>
      <c r="G356" t="s">
        <v>1544</v>
      </c>
      <c r="H356" t="s">
        <v>1307</v>
      </c>
      <c r="I356">
        <v>4.21</v>
      </c>
      <c r="J356">
        <v>3.5</v>
      </c>
      <c r="K356">
        <v>3.5</v>
      </c>
      <c r="L356">
        <v>4</v>
      </c>
      <c r="M356">
        <v>4.5</v>
      </c>
      <c r="N356">
        <v>5</v>
      </c>
      <c r="O356">
        <v>4</v>
      </c>
      <c r="P356">
        <v>5</v>
      </c>
      <c r="Q356" t="s">
        <v>1226</v>
      </c>
      <c r="R356">
        <v>91</v>
      </c>
      <c r="S356" t="str">
        <f xml:space="preserve"> HYPERLINK("ReviewHtml/review_Watership_Down.html", "https://2danicritic.github.io/ReviewHtml/review_Watership_Down.html")</f>
        <v>https://2danicritic.github.io/ReviewHtml/review_Watership_Down.html</v>
      </c>
    </row>
    <row r="357" spans="2:19" x14ac:dyDescent="0.35">
      <c r="B357">
        <v>354</v>
      </c>
      <c r="C357" t="s">
        <v>1163</v>
      </c>
      <c r="D357">
        <v>2006</v>
      </c>
      <c r="E357" t="s">
        <v>1531</v>
      </c>
      <c r="F357" t="s">
        <v>667</v>
      </c>
      <c r="G357" t="s">
        <v>1545</v>
      </c>
      <c r="H357" t="s">
        <v>1164</v>
      </c>
      <c r="I357">
        <v>3.43</v>
      </c>
      <c r="J357">
        <v>3</v>
      </c>
      <c r="K357">
        <v>3</v>
      </c>
      <c r="L357">
        <v>3.5</v>
      </c>
      <c r="M357">
        <v>3</v>
      </c>
      <c r="N357">
        <v>3.5</v>
      </c>
      <c r="O357">
        <v>4</v>
      </c>
      <c r="P357">
        <v>4</v>
      </c>
      <c r="Q357" t="s">
        <v>306</v>
      </c>
      <c r="R357">
        <v>600</v>
      </c>
      <c r="S357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358" spans="2:19" hidden="1" x14ac:dyDescent="0.35">
      <c r="B358">
        <v>355</v>
      </c>
      <c r="C358" t="s">
        <v>1165</v>
      </c>
      <c r="D358">
        <v>2014</v>
      </c>
      <c r="E358" t="s">
        <v>1531</v>
      </c>
      <c r="F358" t="s">
        <v>750</v>
      </c>
      <c r="G358" t="s">
        <v>1544</v>
      </c>
      <c r="H358" t="s">
        <v>196</v>
      </c>
      <c r="I358">
        <v>3.64</v>
      </c>
      <c r="J358">
        <v>4</v>
      </c>
      <c r="K358">
        <v>3.5</v>
      </c>
      <c r="L358">
        <v>3.5</v>
      </c>
      <c r="M358">
        <v>4</v>
      </c>
      <c r="N358">
        <v>3.5</v>
      </c>
      <c r="O358">
        <v>3</v>
      </c>
      <c r="P358">
        <v>4</v>
      </c>
      <c r="Q358" t="s">
        <v>307</v>
      </c>
      <c r="R358">
        <v>103</v>
      </c>
      <c r="S358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</row>
    <row r="359" spans="2:19" hidden="1" x14ac:dyDescent="0.35">
      <c r="B359">
        <v>356</v>
      </c>
      <c r="C359" t="s">
        <v>1166</v>
      </c>
      <c r="D359">
        <v>1986</v>
      </c>
      <c r="E359" t="s">
        <v>58</v>
      </c>
      <c r="F359" t="s">
        <v>1167</v>
      </c>
      <c r="G359" t="s">
        <v>1544</v>
      </c>
      <c r="H359" t="s">
        <v>1168</v>
      </c>
      <c r="I359">
        <v>3.79</v>
      </c>
      <c r="J359">
        <v>4</v>
      </c>
      <c r="K359">
        <v>4</v>
      </c>
      <c r="L359">
        <v>4</v>
      </c>
      <c r="M359">
        <v>4</v>
      </c>
      <c r="N359">
        <v>3.5</v>
      </c>
      <c r="O359">
        <v>3</v>
      </c>
      <c r="P359">
        <v>4</v>
      </c>
      <c r="Q359" t="s">
        <v>308</v>
      </c>
      <c r="R359">
        <v>85</v>
      </c>
      <c r="S359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360" spans="2:19" hidden="1" x14ac:dyDescent="0.35">
      <c r="B360">
        <v>357</v>
      </c>
      <c r="C360" t="s">
        <v>1169</v>
      </c>
      <c r="D360">
        <v>1995</v>
      </c>
      <c r="E360" t="s">
        <v>1531</v>
      </c>
      <c r="F360" t="s">
        <v>750</v>
      </c>
      <c r="G360" t="s">
        <v>1544</v>
      </c>
      <c r="H360" t="s">
        <v>1170</v>
      </c>
      <c r="I360">
        <v>4.07</v>
      </c>
      <c r="J360">
        <v>3.5</v>
      </c>
      <c r="K360">
        <v>3</v>
      </c>
      <c r="L360">
        <v>4</v>
      </c>
      <c r="M360">
        <v>3.5</v>
      </c>
      <c r="N360">
        <v>5</v>
      </c>
      <c r="O360">
        <v>4.5</v>
      </c>
      <c r="P360">
        <v>5</v>
      </c>
      <c r="Q360" t="s">
        <v>309</v>
      </c>
      <c r="R360">
        <v>111</v>
      </c>
      <c r="S360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</row>
    <row r="361" spans="2:19" hidden="1" x14ac:dyDescent="0.35">
      <c r="B361">
        <v>358</v>
      </c>
      <c r="C361" t="s">
        <v>1171</v>
      </c>
      <c r="D361">
        <v>2016</v>
      </c>
      <c r="E361" t="s">
        <v>1539</v>
      </c>
      <c r="F361" t="s">
        <v>1172</v>
      </c>
      <c r="G361" t="s">
        <v>1544</v>
      </c>
      <c r="H361" t="s">
        <v>1173</v>
      </c>
      <c r="I361">
        <v>3.14</v>
      </c>
      <c r="J361">
        <v>2</v>
      </c>
      <c r="K361">
        <v>2</v>
      </c>
      <c r="L361">
        <v>2.5</v>
      </c>
      <c r="M361">
        <v>4</v>
      </c>
      <c r="N361">
        <v>4</v>
      </c>
      <c r="O361">
        <v>3.5</v>
      </c>
      <c r="P361">
        <v>4</v>
      </c>
      <c r="Q361" t="s">
        <v>112</v>
      </c>
      <c r="R361">
        <v>89</v>
      </c>
      <c r="S361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362" spans="2:19" x14ac:dyDescent="0.35">
      <c r="B362">
        <v>359</v>
      </c>
      <c r="C362" t="s">
        <v>1422</v>
      </c>
      <c r="D362">
        <v>2004</v>
      </c>
      <c r="E362" t="s">
        <v>1531</v>
      </c>
      <c r="F362" t="s">
        <v>734</v>
      </c>
      <c r="G362" t="s">
        <v>1545</v>
      </c>
      <c r="H362" t="s">
        <v>1466</v>
      </c>
      <c r="I362">
        <v>2.4300000000000002</v>
      </c>
      <c r="J362">
        <v>2</v>
      </c>
      <c r="K362">
        <v>2.5</v>
      </c>
      <c r="L362">
        <v>2.5</v>
      </c>
      <c r="M362">
        <v>3</v>
      </c>
      <c r="N362">
        <v>2.5</v>
      </c>
      <c r="O362">
        <v>2</v>
      </c>
      <c r="P362">
        <v>2.5</v>
      </c>
      <c r="Q362" t="s">
        <v>1366</v>
      </c>
      <c r="R362">
        <v>325</v>
      </c>
      <c r="S362" t="str">
        <f xml:space="preserve"> HYPERLINK("ReviewHtml/review_Windy_Tales.html", "https://2danicritic.github.io/ReviewHtml/review_Windy_Tales.html")</f>
        <v>https://2danicritic.github.io/ReviewHtml/review_Windy_Tales.html</v>
      </c>
    </row>
    <row r="363" spans="2:19" hidden="1" x14ac:dyDescent="0.35">
      <c r="B363">
        <v>360</v>
      </c>
      <c r="C363" t="s">
        <v>1174</v>
      </c>
      <c r="D363">
        <v>1977</v>
      </c>
      <c r="E363" t="s">
        <v>1532</v>
      </c>
      <c r="F363" t="s">
        <v>1175</v>
      </c>
      <c r="G363" t="s">
        <v>1544</v>
      </c>
      <c r="H363" t="s">
        <v>1176</v>
      </c>
      <c r="I363">
        <v>1.79</v>
      </c>
      <c r="J363">
        <v>1.5</v>
      </c>
      <c r="K363">
        <v>2.5</v>
      </c>
      <c r="L363">
        <v>2.5</v>
      </c>
      <c r="M363">
        <v>2.5</v>
      </c>
      <c r="N363">
        <v>1</v>
      </c>
      <c r="O363">
        <v>1.5</v>
      </c>
      <c r="P363">
        <v>1</v>
      </c>
      <c r="Q363" t="s">
        <v>267</v>
      </c>
      <c r="R363">
        <v>80</v>
      </c>
      <c r="S363" t="str">
        <f xml:space="preserve"> HYPERLINK("ReviewHtml/review_Wizards.html", "https://2danicritic.github.io/ReviewHtml/review_Wizards.html")</f>
        <v>https://2danicritic.github.io/ReviewHtml/review_Wizards.html</v>
      </c>
    </row>
    <row r="364" spans="2:19" hidden="1" x14ac:dyDescent="0.35">
      <c r="B364">
        <v>361</v>
      </c>
      <c r="C364" t="s">
        <v>1177</v>
      </c>
      <c r="D364">
        <v>2012</v>
      </c>
      <c r="E364" t="s">
        <v>1531</v>
      </c>
      <c r="F364" t="s">
        <v>1178</v>
      </c>
      <c r="G364" t="s">
        <v>1544</v>
      </c>
      <c r="H364" t="s">
        <v>948</v>
      </c>
      <c r="I364">
        <v>4.21</v>
      </c>
      <c r="J364">
        <v>4</v>
      </c>
      <c r="K364">
        <v>4.5</v>
      </c>
      <c r="L364">
        <v>3.5</v>
      </c>
      <c r="M364">
        <v>4.5</v>
      </c>
      <c r="N364">
        <v>4.5</v>
      </c>
      <c r="O364">
        <v>3.5</v>
      </c>
      <c r="P364">
        <v>5</v>
      </c>
      <c r="Q364" t="s">
        <v>310</v>
      </c>
      <c r="R364">
        <v>117</v>
      </c>
      <c r="S364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365" spans="2:19" hidden="1" x14ac:dyDescent="0.35">
      <c r="B365">
        <v>362</v>
      </c>
      <c r="C365" t="s">
        <v>1179</v>
      </c>
      <c r="D365">
        <v>2011</v>
      </c>
      <c r="E365" t="s">
        <v>1535</v>
      </c>
      <c r="F365" t="s">
        <v>1180</v>
      </c>
      <c r="G365" t="s">
        <v>1544</v>
      </c>
      <c r="H365" t="s">
        <v>1181</v>
      </c>
      <c r="I365">
        <v>3.5</v>
      </c>
      <c r="J365">
        <v>3</v>
      </c>
      <c r="K365">
        <v>3</v>
      </c>
      <c r="L365">
        <v>3.5</v>
      </c>
      <c r="M365">
        <v>4</v>
      </c>
      <c r="N365">
        <v>4.5</v>
      </c>
      <c r="O365">
        <v>3.5</v>
      </c>
      <c r="P365">
        <v>3</v>
      </c>
      <c r="Q365" t="s">
        <v>248</v>
      </c>
      <c r="R365">
        <v>89</v>
      </c>
      <c r="S365" t="str">
        <f xml:space="preserve"> HYPERLINK("ReviewHtml/review_Wrinkles.html", "https://2danicritic.github.io/ReviewHtml/review_Wrinkles.html")</f>
        <v>https://2danicritic.github.io/ReviewHtml/review_Wrinkles.html</v>
      </c>
    </row>
    <row r="366" spans="2:19" x14ac:dyDescent="0.35">
      <c r="B366">
        <v>363</v>
      </c>
      <c r="C366" t="s">
        <v>1423</v>
      </c>
      <c r="D366">
        <v>2001</v>
      </c>
      <c r="E366" t="s">
        <v>1531</v>
      </c>
      <c r="F366" t="s">
        <v>697</v>
      </c>
      <c r="G366" t="s">
        <v>1545</v>
      </c>
      <c r="H366" t="s">
        <v>982</v>
      </c>
      <c r="I366">
        <v>2.5</v>
      </c>
      <c r="J366">
        <v>2.5</v>
      </c>
      <c r="K366">
        <v>3.5</v>
      </c>
      <c r="L366">
        <v>3.5</v>
      </c>
      <c r="M366">
        <v>2.5</v>
      </c>
      <c r="N366">
        <v>2</v>
      </c>
      <c r="O366">
        <v>1.5</v>
      </c>
      <c r="P366">
        <v>2</v>
      </c>
      <c r="Q366" t="s">
        <v>1339</v>
      </c>
      <c r="R366">
        <v>625</v>
      </c>
      <c r="S366" t="str">
        <f xml:space="preserve"> HYPERLINK("ReviewHtml/review_X.html", "https://2danicritic.github.io/ReviewHtml/review_X.html")</f>
        <v>https://2danicritic.github.io/ReviewHtml/review_X.html</v>
      </c>
    </row>
    <row r="367" spans="2:19" x14ac:dyDescent="0.35">
      <c r="B367">
        <v>364</v>
      </c>
      <c r="C367" t="s">
        <v>1182</v>
      </c>
      <c r="D367">
        <v>2006</v>
      </c>
      <c r="E367" t="s">
        <v>1531</v>
      </c>
      <c r="F367" t="s">
        <v>734</v>
      </c>
      <c r="G367" t="s">
        <v>1545</v>
      </c>
      <c r="H367" t="s">
        <v>1021</v>
      </c>
      <c r="I367">
        <v>2.36</v>
      </c>
      <c r="J367">
        <v>3</v>
      </c>
      <c r="K367">
        <v>3.5</v>
      </c>
      <c r="L367">
        <v>2.5</v>
      </c>
      <c r="M367">
        <v>2</v>
      </c>
      <c r="N367">
        <v>2</v>
      </c>
      <c r="O367">
        <v>1.5</v>
      </c>
      <c r="P367">
        <v>2</v>
      </c>
      <c r="Q367" t="s">
        <v>311</v>
      </c>
      <c r="R367">
        <v>600</v>
      </c>
      <c r="S367" t="str">
        <f xml:space="preserve"> HYPERLINK("ReviewHtml/review_xxxHolic.html", "https://2danicritic.github.io/ReviewHtml/review_xxxHolic.html")</f>
        <v>https://2danicritic.github.io/ReviewHtml/review_xxxHolic.html</v>
      </c>
    </row>
    <row r="368" spans="2:19" hidden="1" x14ac:dyDescent="0.35">
      <c r="B368">
        <v>365</v>
      </c>
      <c r="C368" t="s">
        <v>1183</v>
      </c>
      <c r="D368">
        <v>1968</v>
      </c>
      <c r="E368" t="s">
        <v>58</v>
      </c>
      <c r="F368" t="s">
        <v>1184</v>
      </c>
      <c r="G368" t="s">
        <v>1544</v>
      </c>
      <c r="H368" t="s">
        <v>1185</v>
      </c>
      <c r="I368">
        <v>3.79</v>
      </c>
      <c r="J368">
        <v>2</v>
      </c>
      <c r="K368">
        <v>4</v>
      </c>
      <c r="L368">
        <v>4</v>
      </c>
      <c r="M368">
        <v>4</v>
      </c>
      <c r="N368">
        <v>3.5</v>
      </c>
      <c r="O368">
        <v>4</v>
      </c>
      <c r="P368">
        <v>5</v>
      </c>
      <c r="Q368" t="s">
        <v>312</v>
      </c>
      <c r="R368">
        <v>87</v>
      </c>
      <c r="S368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369" spans="2:19" hidden="1" x14ac:dyDescent="0.35">
      <c r="B369">
        <v>366</v>
      </c>
      <c r="C369" t="s">
        <v>1186</v>
      </c>
      <c r="D369">
        <v>2016</v>
      </c>
      <c r="E369" t="s">
        <v>1531</v>
      </c>
      <c r="F369" t="s">
        <v>655</v>
      </c>
      <c r="G369" t="s">
        <v>1544</v>
      </c>
      <c r="H369" t="s">
        <v>656</v>
      </c>
      <c r="I369">
        <v>4.29</v>
      </c>
      <c r="J369">
        <v>4.5</v>
      </c>
      <c r="K369">
        <v>4.5</v>
      </c>
      <c r="L369">
        <v>4</v>
      </c>
      <c r="M369">
        <v>4</v>
      </c>
      <c r="N369">
        <v>4</v>
      </c>
      <c r="O369">
        <v>4</v>
      </c>
      <c r="P369">
        <v>5</v>
      </c>
      <c r="Q369" t="s">
        <v>282</v>
      </c>
      <c r="R369">
        <v>107</v>
      </c>
      <c r="S369" t="str">
        <f xml:space="preserve"> HYPERLINK("ReviewHtml/review_Your_Name..html", "https://2danicritic.github.io/ReviewHtml/review_Your_Name..html")</f>
        <v>https://2danicritic.github.io/ReviewHtml/review_Your_Name..html</v>
      </c>
    </row>
    <row r="370" spans="2:19" x14ac:dyDescent="0.35">
      <c r="B370">
        <v>367</v>
      </c>
      <c r="C370" t="s">
        <v>1187</v>
      </c>
      <c r="D370">
        <v>2016</v>
      </c>
      <c r="E370" t="s">
        <v>1531</v>
      </c>
      <c r="F370" t="s">
        <v>871</v>
      </c>
      <c r="G370" t="s">
        <v>1545</v>
      </c>
      <c r="H370" t="s">
        <v>928</v>
      </c>
      <c r="I370">
        <v>3.86</v>
      </c>
      <c r="J370">
        <v>3.5</v>
      </c>
      <c r="K370">
        <v>4</v>
      </c>
      <c r="L370">
        <v>4</v>
      </c>
      <c r="M370">
        <v>3.5</v>
      </c>
      <c r="N370">
        <v>3.5</v>
      </c>
      <c r="O370">
        <v>4</v>
      </c>
      <c r="P370">
        <v>4.5</v>
      </c>
      <c r="Q370" t="s">
        <v>313</v>
      </c>
      <c r="R370">
        <v>300</v>
      </c>
      <c r="S370" t="str">
        <f xml:space="preserve"> HYPERLINK("ReviewHtml/review_Yuri_on_Ice.html", "https://2danicritic.github.io/ReviewHtml/review_Yuri_on_Ice.html")</f>
        <v>https://2danicritic.github.io/ReviewHtml/review_Yuri_on_Ice.html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D169"/>
  <sheetViews>
    <sheetView workbookViewId="0">
      <selection activeCell="AN8" sqref="AN8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17" customWidth="1"/>
    <col min="4" max="4" width="15.6328125" style="5" customWidth="1"/>
    <col min="5" max="5" width="20.6328125" style="5" customWidth="1"/>
    <col min="6" max="6" width="8.6328125" style="10" customWidth="1"/>
    <col min="7" max="7" width="40.6328125" style="5" customWidth="1"/>
    <col min="8" max="15" width="6.6328125" style="17" customWidth="1"/>
    <col min="16" max="16" width="60.6328125" style="5" customWidth="1"/>
    <col min="17" max="17" width="6.6328125" style="17" customWidth="1"/>
    <col min="18" max="18" width="100.6328125" style="5" customWidth="1"/>
    <col min="19" max="20" width="8.7265625" style="5"/>
    <col min="21" max="21" width="60.6328125" style="5" customWidth="1"/>
    <col min="22" max="22" width="6.6328125" style="17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17" customWidth="1"/>
    <col min="35" max="35" width="60.6328125" style="5" customWidth="1"/>
    <col min="36" max="36" width="6.6328125" style="17" customWidth="1"/>
    <col min="37" max="37" width="100.6328125" style="5" customWidth="1"/>
    <col min="38" max="39" width="8.7265625" style="5"/>
    <col min="40" max="40" width="50.6328125" style="5" customWidth="1"/>
    <col min="41" max="41" width="6.6328125" style="17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17" customWidth="1"/>
    <col min="54" max="54" width="60.6328125" style="5" customWidth="1"/>
    <col min="55" max="55" width="6.6328125" style="17" customWidth="1"/>
    <col min="56" max="56" width="60.6328125" style="5" customWidth="1"/>
    <col min="57" max="16384" width="8.7265625" style="5"/>
  </cols>
  <sheetData>
    <row r="1" spans="2:56" x14ac:dyDescent="0.35">
      <c r="B1" s="5" t="s">
        <v>318</v>
      </c>
      <c r="U1" s="5" t="s">
        <v>318</v>
      </c>
    </row>
    <row r="2" spans="2:56" x14ac:dyDescent="0.35">
      <c r="B2" s="6" t="s">
        <v>317</v>
      </c>
      <c r="U2" s="6" t="s">
        <v>316</v>
      </c>
      <c r="AN2" s="6" t="s">
        <v>315</v>
      </c>
    </row>
    <row r="3" spans="2:56" x14ac:dyDescent="0.35">
      <c r="B3" s="16" t="s">
        <v>650</v>
      </c>
      <c r="C3" s="18" t="s">
        <v>330</v>
      </c>
      <c r="D3" t="s">
        <v>651</v>
      </c>
      <c r="E3" t="s">
        <v>652</v>
      </c>
      <c r="F3" t="s">
        <v>653</v>
      </c>
      <c r="G3" t="s">
        <v>43</v>
      </c>
      <c r="H3" s="18" t="s">
        <v>44</v>
      </c>
      <c r="I3" s="18" t="s">
        <v>45</v>
      </c>
      <c r="J3" s="18" t="s">
        <v>46</v>
      </c>
      <c r="K3" s="18" t="s">
        <v>47</v>
      </c>
      <c r="L3" s="18" t="s">
        <v>48</v>
      </c>
      <c r="M3" s="18" t="s">
        <v>49</v>
      </c>
      <c r="N3" s="18" t="s">
        <v>50</v>
      </c>
      <c r="O3" s="18" t="s">
        <v>51</v>
      </c>
      <c r="P3" t="s">
        <v>52</v>
      </c>
      <c r="Q3" s="18" t="s">
        <v>314</v>
      </c>
      <c r="R3" t="s">
        <v>53</v>
      </c>
      <c r="U3" s="16" t="s">
        <v>650</v>
      </c>
      <c r="V3" s="18" t="s">
        <v>330</v>
      </c>
      <c r="W3" t="s">
        <v>651</v>
      </c>
      <c r="X3" t="s">
        <v>652</v>
      </c>
      <c r="Y3" t="s">
        <v>653</v>
      </c>
      <c r="Z3" t="s">
        <v>43</v>
      </c>
      <c r="AA3" s="18" t="s">
        <v>44</v>
      </c>
      <c r="AB3" s="18" t="s">
        <v>45</v>
      </c>
      <c r="AC3" s="18" t="s">
        <v>46</v>
      </c>
      <c r="AD3" s="18" t="s">
        <v>47</v>
      </c>
      <c r="AE3" s="18" t="s">
        <v>48</v>
      </c>
      <c r="AF3" s="18" t="s">
        <v>49</v>
      </c>
      <c r="AG3" s="18" t="s">
        <v>50</v>
      </c>
      <c r="AH3" s="18" t="s">
        <v>51</v>
      </c>
      <c r="AI3" t="s">
        <v>52</v>
      </c>
      <c r="AJ3" s="18" t="s">
        <v>314</v>
      </c>
      <c r="AK3" t="s">
        <v>53</v>
      </c>
      <c r="AN3" s="16" t="s">
        <v>650</v>
      </c>
      <c r="AO3" s="18" t="s">
        <v>330</v>
      </c>
      <c r="AP3" t="s">
        <v>651</v>
      </c>
      <c r="AQ3" t="s">
        <v>652</v>
      </c>
      <c r="AR3" t="s">
        <v>653</v>
      </c>
      <c r="AS3" t="s">
        <v>43</v>
      </c>
      <c r="AT3" s="18" t="s">
        <v>44</v>
      </c>
      <c r="AU3" s="18" t="s">
        <v>45</v>
      </c>
      <c r="AV3" s="18" t="s">
        <v>46</v>
      </c>
      <c r="AW3" s="18" t="s">
        <v>47</v>
      </c>
      <c r="AX3" s="18" t="s">
        <v>48</v>
      </c>
      <c r="AY3" s="18" t="s">
        <v>49</v>
      </c>
      <c r="AZ3" s="18" t="s">
        <v>50</v>
      </c>
      <c r="BA3" s="18" t="s">
        <v>51</v>
      </c>
      <c r="BB3" t="s">
        <v>52</v>
      </c>
      <c r="BC3" s="18" t="s">
        <v>314</v>
      </c>
      <c r="BD3" t="s">
        <v>53</v>
      </c>
    </row>
    <row r="4" spans="2:56" x14ac:dyDescent="0.35">
      <c r="B4" t="s">
        <v>1382</v>
      </c>
      <c r="C4">
        <v>2018</v>
      </c>
      <c r="D4" t="s">
        <v>1533</v>
      </c>
      <c r="E4" t="s">
        <v>1427</v>
      </c>
      <c r="F4" t="s">
        <v>1544</v>
      </c>
      <c r="G4" t="s">
        <v>1445</v>
      </c>
      <c r="H4">
        <v>3.43</v>
      </c>
      <c r="I4">
        <v>2.5</v>
      </c>
      <c r="J4">
        <v>3</v>
      </c>
      <c r="K4">
        <v>3.5</v>
      </c>
      <c r="L4">
        <v>3.5</v>
      </c>
      <c r="M4">
        <v>4</v>
      </c>
      <c r="N4">
        <v>3.5</v>
      </c>
      <c r="O4">
        <v>4</v>
      </c>
      <c r="P4" t="s">
        <v>1316</v>
      </c>
      <c r="Q4">
        <v>84</v>
      </c>
      <c r="R4" t="s">
        <v>1468</v>
      </c>
      <c r="U4" t="s">
        <v>1374</v>
      </c>
      <c r="V4">
        <v>2019</v>
      </c>
      <c r="W4" t="s">
        <v>1531</v>
      </c>
      <c r="X4" t="s">
        <v>762</v>
      </c>
      <c r="Y4" t="s">
        <v>1544</v>
      </c>
      <c r="Z4" t="s">
        <v>765</v>
      </c>
      <c r="AA4">
        <v>3.07</v>
      </c>
      <c r="AB4">
        <v>3.5</v>
      </c>
      <c r="AC4">
        <v>3.5</v>
      </c>
      <c r="AD4">
        <v>3.5</v>
      </c>
      <c r="AE4">
        <v>4</v>
      </c>
      <c r="AF4">
        <v>1.5</v>
      </c>
      <c r="AG4">
        <v>3.5</v>
      </c>
      <c r="AH4">
        <v>2</v>
      </c>
      <c r="AI4" t="s">
        <v>1309</v>
      </c>
      <c r="AJ4">
        <v>114</v>
      </c>
      <c r="AK4" t="s">
        <v>1476</v>
      </c>
      <c r="AN4" t="s">
        <v>789</v>
      </c>
      <c r="AO4">
        <v>2018</v>
      </c>
      <c r="AP4" t="s">
        <v>1531</v>
      </c>
      <c r="AQ4" t="s">
        <v>790</v>
      </c>
      <c r="AR4" t="s">
        <v>1547</v>
      </c>
      <c r="AS4" t="s">
        <v>791</v>
      </c>
      <c r="AT4">
        <v>3.29</v>
      </c>
      <c r="AU4">
        <v>2.5</v>
      </c>
      <c r="AV4">
        <v>3</v>
      </c>
      <c r="AW4">
        <v>3.5</v>
      </c>
      <c r="AX4">
        <v>3</v>
      </c>
      <c r="AY4">
        <v>3.5</v>
      </c>
      <c r="AZ4">
        <v>3.5</v>
      </c>
      <c r="BA4">
        <v>4</v>
      </c>
      <c r="BB4" t="s">
        <v>122</v>
      </c>
      <c r="BC4">
        <v>250</v>
      </c>
      <c r="BD4" t="s">
        <v>505</v>
      </c>
    </row>
    <row r="5" spans="2:56" x14ac:dyDescent="0.35">
      <c r="B5" t="s">
        <v>1277</v>
      </c>
      <c r="C5">
        <v>2018</v>
      </c>
      <c r="D5" t="s">
        <v>1540</v>
      </c>
      <c r="E5" t="s">
        <v>1294</v>
      </c>
      <c r="F5" t="s">
        <v>1544</v>
      </c>
      <c r="G5" t="s">
        <v>1304</v>
      </c>
      <c r="H5">
        <v>3.86</v>
      </c>
      <c r="I5">
        <v>3.5</v>
      </c>
      <c r="J5">
        <v>4</v>
      </c>
      <c r="K5">
        <v>4</v>
      </c>
      <c r="L5">
        <v>4</v>
      </c>
      <c r="M5">
        <v>3.5</v>
      </c>
      <c r="N5">
        <v>4</v>
      </c>
      <c r="O5">
        <v>4</v>
      </c>
      <c r="P5" t="s">
        <v>1214</v>
      </c>
      <c r="Q5">
        <v>96</v>
      </c>
      <c r="R5" t="s">
        <v>1227</v>
      </c>
      <c r="U5" t="s">
        <v>1341</v>
      </c>
      <c r="V5">
        <v>2019</v>
      </c>
      <c r="W5" t="s">
        <v>1531</v>
      </c>
      <c r="X5" t="s">
        <v>673</v>
      </c>
      <c r="Y5" t="s">
        <v>1544</v>
      </c>
      <c r="Z5" t="s">
        <v>858</v>
      </c>
      <c r="AA5">
        <v>3.07</v>
      </c>
      <c r="AB5">
        <v>3</v>
      </c>
      <c r="AC5">
        <v>3</v>
      </c>
      <c r="AD5">
        <v>3.5</v>
      </c>
      <c r="AE5">
        <v>3.5</v>
      </c>
      <c r="AF5">
        <v>2.5</v>
      </c>
      <c r="AG5">
        <v>3.5</v>
      </c>
      <c r="AH5">
        <v>2.5</v>
      </c>
      <c r="AI5" t="s">
        <v>221</v>
      </c>
      <c r="AJ5">
        <v>82</v>
      </c>
      <c r="AK5" t="s">
        <v>1481</v>
      </c>
      <c r="AN5" t="s">
        <v>1394</v>
      </c>
      <c r="AO5">
        <v>2018</v>
      </c>
      <c r="AP5" t="s">
        <v>1531</v>
      </c>
      <c r="AQ5" t="s">
        <v>918</v>
      </c>
      <c r="AR5" t="s">
        <v>1545</v>
      </c>
      <c r="AS5" t="s">
        <v>1451</v>
      </c>
      <c r="AT5">
        <v>3.79</v>
      </c>
      <c r="AU5">
        <v>3</v>
      </c>
      <c r="AV5">
        <v>3.5</v>
      </c>
      <c r="AW5">
        <v>4.5</v>
      </c>
      <c r="AX5">
        <v>4</v>
      </c>
      <c r="AY5">
        <v>4</v>
      </c>
      <c r="AZ5">
        <v>4</v>
      </c>
      <c r="BA5">
        <v>3.5</v>
      </c>
      <c r="BB5" t="s">
        <v>1347</v>
      </c>
      <c r="BC5">
        <v>299</v>
      </c>
      <c r="BD5" t="s">
        <v>1513</v>
      </c>
    </row>
    <row r="6" spans="2:56" x14ac:dyDescent="0.35">
      <c r="B6" t="s">
        <v>1073</v>
      </c>
      <c r="C6">
        <v>2018</v>
      </c>
      <c r="D6" t="s">
        <v>1532</v>
      </c>
      <c r="E6" t="s">
        <v>1074</v>
      </c>
      <c r="F6" t="s">
        <v>1544</v>
      </c>
      <c r="G6" t="s">
        <v>260</v>
      </c>
      <c r="H6">
        <v>2.71</v>
      </c>
      <c r="I6">
        <v>2.5</v>
      </c>
      <c r="J6">
        <v>2.5</v>
      </c>
      <c r="K6">
        <v>2.5</v>
      </c>
      <c r="L6">
        <v>4</v>
      </c>
      <c r="M6">
        <v>2</v>
      </c>
      <c r="N6">
        <v>3.5</v>
      </c>
      <c r="O6">
        <v>2</v>
      </c>
      <c r="P6" t="s">
        <v>261</v>
      </c>
      <c r="Q6">
        <v>88</v>
      </c>
      <c r="R6" t="s">
        <v>356</v>
      </c>
      <c r="U6" t="s">
        <v>1403</v>
      </c>
      <c r="V6">
        <v>2019</v>
      </c>
      <c r="W6" t="s">
        <v>1531</v>
      </c>
      <c r="X6" t="s">
        <v>897</v>
      </c>
      <c r="Y6" t="s">
        <v>1544</v>
      </c>
      <c r="Z6" t="s">
        <v>898</v>
      </c>
      <c r="AA6">
        <v>3.93</v>
      </c>
      <c r="AB6">
        <v>3.5</v>
      </c>
      <c r="AC6">
        <v>4.5</v>
      </c>
      <c r="AD6">
        <v>4</v>
      </c>
      <c r="AE6">
        <v>3.5</v>
      </c>
      <c r="AF6">
        <v>3.5</v>
      </c>
      <c r="AG6">
        <v>4.5</v>
      </c>
      <c r="AH6">
        <v>4</v>
      </c>
      <c r="AI6" t="s">
        <v>1351</v>
      </c>
      <c r="AJ6">
        <v>111</v>
      </c>
      <c r="AK6" t="s">
        <v>1492</v>
      </c>
      <c r="AN6" t="s">
        <v>739</v>
      </c>
      <c r="AO6">
        <v>2017</v>
      </c>
      <c r="AP6" t="s">
        <v>1531</v>
      </c>
      <c r="AQ6" t="s">
        <v>737</v>
      </c>
      <c r="AR6" t="s">
        <v>1545</v>
      </c>
      <c r="AS6" t="s">
        <v>113</v>
      </c>
      <c r="AT6">
        <v>4.29</v>
      </c>
      <c r="AU6">
        <v>4</v>
      </c>
      <c r="AV6">
        <v>4</v>
      </c>
      <c r="AW6">
        <v>4.5</v>
      </c>
      <c r="AX6">
        <v>4</v>
      </c>
      <c r="AY6">
        <v>4</v>
      </c>
      <c r="AZ6">
        <v>4.5</v>
      </c>
      <c r="BA6">
        <v>5</v>
      </c>
      <c r="BB6" t="s">
        <v>342</v>
      </c>
      <c r="BC6">
        <v>300</v>
      </c>
      <c r="BD6" t="s">
        <v>506</v>
      </c>
    </row>
    <row r="7" spans="2:56" x14ac:dyDescent="0.35">
      <c r="B7" t="s">
        <v>1284</v>
      </c>
      <c r="C7">
        <v>2018</v>
      </c>
      <c r="D7" t="s">
        <v>1537</v>
      </c>
      <c r="E7" t="s">
        <v>1298</v>
      </c>
      <c r="F7" t="s">
        <v>1544</v>
      </c>
      <c r="G7" t="s">
        <v>1224</v>
      </c>
      <c r="H7">
        <v>3.43</v>
      </c>
      <c r="I7">
        <v>3</v>
      </c>
      <c r="J7">
        <v>3.5</v>
      </c>
      <c r="K7">
        <v>3.5</v>
      </c>
      <c r="L7">
        <v>3.5</v>
      </c>
      <c r="M7">
        <v>3.5</v>
      </c>
      <c r="N7">
        <v>3.5</v>
      </c>
      <c r="O7">
        <v>3.5</v>
      </c>
      <c r="P7" t="s">
        <v>1225</v>
      </c>
      <c r="Q7">
        <v>73</v>
      </c>
      <c r="R7" t="s">
        <v>1228</v>
      </c>
      <c r="U7" t="s">
        <v>699</v>
      </c>
      <c r="V7">
        <v>2018</v>
      </c>
      <c r="W7" t="s">
        <v>1531</v>
      </c>
      <c r="X7" t="s">
        <v>700</v>
      </c>
      <c r="Y7" t="s">
        <v>1544</v>
      </c>
      <c r="Z7" t="s">
        <v>701</v>
      </c>
      <c r="AA7">
        <v>3.57</v>
      </c>
      <c r="AB7">
        <v>4</v>
      </c>
      <c r="AC7">
        <v>4</v>
      </c>
      <c r="AD7">
        <v>4</v>
      </c>
      <c r="AE7">
        <v>3.5</v>
      </c>
      <c r="AF7">
        <v>2</v>
      </c>
      <c r="AG7">
        <v>4</v>
      </c>
      <c r="AH7">
        <v>3.5</v>
      </c>
      <c r="AI7" t="s">
        <v>340</v>
      </c>
      <c r="AJ7">
        <v>85</v>
      </c>
      <c r="AK7" t="s">
        <v>410</v>
      </c>
      <c r="AN7" t="s">
        <v>949</v>
      </c>
      <c r="AO7">
        <v>2017</v>
      </c>
      <c r="AP7" t="s">
        <v>1531</v>
      </c>
      <c r="AQ7" t="s">
        <v>661</v>
      </c>
      <c r="AR7" t="s">
        <v>1545</v>
      </c>
      <c r="AS7" t="s">
        <v>675</v>
      </c>
      <c r="AT7">
        <v>3.86</v>
      </c>
      <c r="AU7">
        <v>4</v>
      </c>
      <c r="AV7">
        <v>4</v>
      </c>
      <c r="AW7">
        <v>4</v>
      </c>
      <c r="AX7">
        <v>3</v>
      </c>
      <c r="AY7">
        <v>3</v>
      </c>
      <c r="AZ7">
        <v>4.5</v>
      </c>
      <c r="BA7">
        <v>4.5</v>
      </c>
      <c r="BB7" t="s">
        <v>346</v>
      </c>
      <c r="BC7">
        <v>350</v>
      </c>
      <c r="BD7" t="s">
        <v>507</v>
      </c>
    </row>
    <row r="8" spans="2:56" x14ac:dyDescent="0.35">
      <c r="B8" t="s">
        <v>852</v>
      </c>
      <c r="C8">
        <v>2017</v>
      </c>
      <c r="D8" t="s">
        <v>1534</v>
      </c>
      <c r="E8" t="s">
        <v>853</v>
      </c>
      <c r="F8" t="s">
        <v>1544</v>
      </c>
      <c r="G8" t="s">
        <v>854</v>
      </c>
      <c r="H8">
        <v>3.57</v>
      </c>
      <c r="I8">
        <v>1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 t="s">
        <v>154</v>
      </c>
      <c r="Q8">
        <v>75</v>
      </c>
      <c r="R8" t="s">
        <v>357</v>
      </c>
      <c r="U8" t="s">
        <v>1267</v>
      </c>
      <c r="V8">
        <v>2018</v>
      </c>
      <c r="W8" t="s">
        <v>1531</v>
      </c>
      <c r="X8" t="s">
        <v>1291</v>
      </c>
      <c r="Y8" t="s">
        <v>1544</v>
      </c>
      <c r="Z8" t="s">
        <v>1199</v>
      </c>
      <c r="AA8">
        <v>3.5</v>
      </c>
      <c r="AB8">
        <v>3.5</v>
      </c>
      <c r="AC8">
        <v>3</v>
      </c>
      <c r="AD8">
        <v>3.5</v>
      </c>
      <c r="AE8">
        <v>3.5</v>
      </c>
      <c r="AF8">
        <v>3.5</v>
      </c>
      <c r="AG8">
        <v>4</v>
      </c>
      <c r="AH8">
        <v>3.5</v>
      </c>
      <c r="AI8" t="s">
        <v>102</v>
      </c>
      <c r="AJ8">
        <v>108</v>
      </c>
      <c r="AK8" t="s">
        <v>1237</v>
      </c>
      <c r="AN8" t="s">
        <v>1085</v>
      </c>
      <c r="AO8">
        <v>2017</v>
      </c>
      <c r="AP8" t="s">
        <v>1531</v>
      </c>
      <c r="AQ8" t="s">
        <v>1086</v>
      </c>
      <c r="AR8" t="s">
        <v>1546</v>
      </c>
      <c r="AS8" t="s">
        <v>822</v>
      </c>
      <c r="AT8">
        <v>2.93</v>
      </c>
      <c r="AU8">
        <v>3.5</v>
      </c>
      <c r="AV8">
        <v>3.5</v>
      </c>
      <c r="AW8">
        <v>2</v>
      </c>
      <c r="AX8">
        <v>2</v>
      </c>
      <c r="AY8">
        <v>2.5</v>
      </c>
      <c r="AZ8">
        <v>3</v>
      </c>
      <c r="BA8">
        <v>4</v>
      </c>
      <c r="BB8" t="s">
        <v>267</v>
      </c>
      <c r="BC8">
        <v>90</v>
      </c>
      <c r="BD8" t="s">
        <v>508</v>
      </c>
    </row>
    <row r="9" spans="2:56" x14ac:dyDescent="0.35">
      <c r="B9" t="s">
        <v>867</v>
      </c>
      <c r="C9">
        <v>2017</v>
      </c>
      <c r="D9" t="s">
        <v>1536</v>
      </c>
      <c r="E9" t="s">
        <v>868</v>
      </c>
      <c r="F9" t="s">
        <v>1544</v>
      </c>
      <c r="G9" t="s">
        <v>869</v>
      </c>
      <c r="H9">
        <v>3.43</v>
      </c>
      <c r="I9">
        <v>3</v>
      </c>
      <c r="J9">
        <v>3</v>
      </c>
      <c r="K9">
        <v>3</v>
      </c>
      <c r="L9">
        <v>4</v>
      </c>
      <c r="M9">
        <v>4</v>
      </c>
      <c r="N9">
        <v>4</v>
      </c>
      <c r="O9">
        <v>3</v>
      </c>
      <c r="P9" t="s">
        <v>166</v>
      </c>
      <c r="Q9">
        <v>85</v>
      </c>
      <c r="R9" t="s">
        <v>358</v>
      </c>
      <c r="U9" t="s">
        <v>905</v>
      </c>
      <c r="V9">
        <v>2018</v>
      </c>
      <c r="W9" t="s">
        <v>1531</v>
      </c>
      <c r="X9" t="s">
        <v>661</v>
      </c>
      <c r="Y9" t="s">
        <v>1544</v>
      </c>
      <c r="Z9" t="s">
        <v>662</v>
      </c>
      <c r="AA9">
        <v>3.64</v>
      </c>
      <c r="AB9">
        <v>3.5</v>
      </c>
      <c r="AC9">
        <v>4</v>
      </c>
      <c r="AD9">
        <v>4</v>
      </c>
      <c r="AE9">
        <v>4</v>
      </c>
      <c r="AF9">
        <v>3.5</v>
      </c>
      <c r="AG9">
        <v>3</v>
      </c>
      <c r="AH9">
        <v>3.5</v>
      </c>
      <c r="AI9" t="s">
        <v>138</v>
      </c>
      <c r="AJ9">
        <v>90</v>
      </c>
      <c r="AK9" t="s">
        <v>436</v>
      </c>
      <c r="AN9" t="s">
        <v>777</v>
      </c>
      <c r="AO9">
        <v>2016</v>
      </c>
      <c r="AP9" t="s">
        <v>1531</v>
      </c>
      <c r="AQ9" t="s">
        <v>778</v>
      </c>
      <c r="AR9" t="s">
        <v>1545</v>
      </c>
      <c r="AS9" t="s">
        <v>113</v>
      </c>
      <c r="AT9">
        <v>2.57</v>
      </c>
      <c r="AU9">
        <v>2.5</v>
      </c>
      <c r="AV9">
        <v>3</v>
      </c>
      <c r="AW9">
        <v>2.5</v>
      </c>
      <c r="AX9">
        <v>2</v>
      </c>
      <c r="AY9">
        <v>2</v>
      </c>
      <c r="AZ9">
        <v>3</v>
      </c>
      <c r="BA9">
        <v>3</v>
      </c>
      <c r="BB9" t="s">
        <v>114</v>
      </c>
      <c r="BC9">
        <v>300</v>
      </c>
      <c r="BD9" t="s">
        <v>509</v>
      </c>
    </row>
    <row r="10" spans="2:56" x14ac:dyDescent="0.35">
      <c r="B10" t="s">
        <v>913</v>
      </c>
      <c r="C10">
        <v>2017</v>
      </c>
      <c r="D10" t="s">
        <v>1538</v>
      </c>
      <c r="E10" t="s">
        <v>914</v>
      </c>
      <c r="F10" t="s">
        <v>1544</v>
      </c>
      <c r="G10" t="s">
        <v>184</v>
      </c>
      <c r="H10">
        <v>4.07</v>
      </c>
      <c r="I10">
        <v>4</v>
      </c>
      <c r="J10">
        <v>4.5</v>
      </c>
      <c r="K10">
        <v>4</v>
      </c>
      <c r="L10">
        <v>4.5</v>
      </c>
      <c r="M10">
        <v>3.5</v>
      </c>
      <c r="N10">
        <v>3</v>
      </c>
      <c r="O10">
        <v>5</v>
      </c>
      <c r="P10" t="s">
        <v>185</v>
      </c>
      <c r="Q10">
        <v>95</v>
      </c>
      <c r="R10" t="s">
        <v>359</v>
      </c>
      <c r="U10" t="s">
        <v>932</v>
      </c>
      <c r="V10">
        <v>2018</v>
      </c>
      <c r="W10" t="s">
        <v>1531</v>
      </c>
      <c r="X10" t="s">
        <v>677</v>
      </c>
      <c r="Y10" t="s">
        <v>1544</v>
      </c>
      <c r="Z10" t="s">
        <v>933</v>
      </c>
      <c r="AA10">
        <v>4</v>
      </c>
      <c r="AB10">
        <v>3.5</v>
      </c>
      <c r="AC10">
        <v>4</v>
      </c>
      <c r="AD10">
        <v>4.5</v>
      </c>
      <c r="AE10">
        <v>3.5</v>
      </c>
      <c r="AF10">
        <v>4</v>
      </c>
      <c r="AG10">
        <v>4</v>
      </c>
      <c r="AH10">
        <v>4.5</v>
      </c>
      <c r="AI10" t="s">
        <v>195</v>
      </c>
      <c r="AJ10">
        <v>115</v>
      </c>
      <c r="AK10" t="s">
        <v>445</v>
      </c>
      <c r="AN10" t="s">
        <v>797</v>
      </c>
      <c r="AO10">
        <v>2016</v>
      </c>
      <c r="AP10" t="s">
        <v>1531</v>
      </c>
      <c r="AQ10" t="s">
        <v>798</v>
      </c>
      <c r="AR10" t="s">
        <v>1545</v>
      </c>
      <c r="AS10" t="s">
        <v>799</v>
      </c>
      <c r="AT10">
        <v>3.71</v>
      </c>
      <c r="AU10">
        <v>3</v>
      </c>
      <c r="AV10">
        <v>4</v>
      </c>
      <c r="AW10">
        <v>3.5</v>
      </c>
      <c r="AX10">
        <v>4</v>
      </c>
      <c r="AY10">
        <v>3</v>
      </c>
      <c r="AZ10">
        <v>4.5</v>
      </c>
      <c r="BA10">
        <v>4</v>
      </c>
      <c r="BB10" t="s">
        <v>125</v>
      </c>
      <c r="BC10">
        <v>300</v>
      </c>
      <c r="BD10" t="s">
        <v>510</v>
      </c>
    </row>
    <row r="11" spans="2:56" x14ac:dyDescent="0.35">
      <c r="B11" t="s">
        <v>944</v>
      </c>
      <c r="C11">
        <v>2017</v>
      </c>
      <c r="D11" t="s">
        <v>1533</v>
      </c>
      <c r="E11" t="s">
        <v>705</v>
      </c>
      <c r="F11" t="s">
        <v>1544</v>
      </c>
      <c r="G11" t="s">
        <v>200</v>
      </c>
      <c r="H11">
        <v>3.43</v>
      </c>
      <c r="I11">
        <v>3.5</v>
      </c>
      <c r="J11">
        <v>3.5</v>
      </c>
      <c r="K11">
        <v>3.5</v>
      </c>
      <c r="L11">
        <v>3.5</v>
      </c>
      <c r="M11">
        <v>3.5</v>
      </c>
      <c r="N11">
        <v>3.5</v>
      </c>
      <c r="O11">
        <v>3</v>
      </c>
      <c r="P11" t="s">
        <v>201</v>
      </c>
      <c r="Q11">
        <v>90</v>
      </c>
      <c r="R11" t="s">
        <v>360</v>
      </c>
      <c r="U11" t="s">
        <v>946</v>
      </c>
      <c r="V11">
        <v>2018</v>
      </c>
      <c r="W11" t="s">
        <v>1531</v>
      </c>
      <c r="X11" t="s">
        <v>947</v>
      </c>
      <c r="Y11" t="s">
        <v>1544</v>
      </c>
      <c r="Z11" t="s">
        <v>948</v>
      </c>
      <c r="AA11">
        <v>3.79</v>
      </c>
      <c r="AB11">
        <v>4</v>
      </c>
      <c r="AC11">
        <v>3.5</v>
      </c>
      <c r="AD11">
        <v>4</v>
      </c>
      <c r="AE11">
        <v>4</v>
      </c>
      <c r="AF11">
        <v>2.5</v>
      </c>
      <c r="AG11">
        <v>4.5</v>
      </c>
      <c r="AH11">
        <v>4</v>
      </c>
      <c r="AI11" t="s">
        <v>345</v>
      </c>
      <c r="AJ11">
        <v>98</v>
      </c>
      <c r="AK11" t="s">
        <v>449</v>
      </c>
      <c r="AN11" t="s">
        <v>1331</v>
      </c>
      <c r="AO11">
        <v>2016</v>
      </c>
      <c r="AP11" t="s">
        <v>1531</v>
      </c>
      <c r="AQ11" t="s">
        <v>718</v>
      </c>
      <c r="AR11" t="s">
        <v>1545</v>
      </c>
      <c r="AS11" t="s">
        <v>1441</v>
      </c>
      <c r="AT11">
        <v>3.79</v>
      </c>
      <c r="AU11">
        <v>3.5</v>
      </c>
      <c r="AV11">
        <v>3.5</v>
      </c>
      <c r="AW11">
        <v>3.5</v>
      </c>
      <c r="AX11">
        <v>4</v>
      </c>
      <c r="AY11">
        <v>4</v>
      </c>
      <c r="AZ11">
        <v>4</v>
      </c>
      <c r="BA11">
        <v>4</v>
      </c>
      <c r="BB11" t="s">
        <v>1311</v>
      </c>
      <c r="BC11">
        <v>300</v>
      </c>
      <c r="BD11" t="s">
        <v>1500</v>
      </c>
    </row>
    <row r="12" spans="2:56" x14ac:dyDescent="0.35">
      <c r="B12" t="s">
        <v>959</v>
      </c>
      <c r="C12">
        <v>2017</v>
      </c>
      <c r="D12" t="s">
        <v>1536</v>
      </c>
      <c r="E12" t="s">
        <v>960</v>
      </c>
      <c r="F12" t="s">
        <v>1544</v>
      </c>
      <c r="G12" t="s">
        <v>961</v>
      </c>
      <c r="H12">
        <v>2.5</v>
      </c>
      <c r="I12">
        <v>3</v>
      </c>
      <c r="J12">
        <v>2</v>
      </c>
      <c r="K12">
        <v>3</v>
      </c>
      <c r="L12">
        <v>3</v>
      </c>
      <c r="M12">
        <v>3</v>
      </c>
      <c r="N12">
        <v>2</v>
      </c>
      <c r="O12">
        <v>1.5</v>
      </c>
      <c r="P12" t="s">
        <v>205</v>
      </c>
      <c r="Q12">
        <v>80</v>
      </c>
      <c r="R12" t="s">
        <v>361</v>
      </c>
      <c r="U12" t="s">
        <v>1270</v>
      </c>
      <c r="V12">
        <v>2018</v>
      </c>
      <c r="W12" t="s">
        <v>1531</v>
      </c>
      <c r="X12" t="s">
        <v>935</v>
      </c>
      <c r="Y12" t="s">
        <v>1543</v>
      </c>
      <c r="Z12" t="s">
        <v>1202</v>
      </c>
      <c r="AA12">
        <v>3.93</v>
      </c>
      <c r="AB12">
        <v>4.5</v>
      </c>
      <c r="AC12">
        <v>4</v>
      </c>
      <c r="AD12">
        <v>3.5</v>
      </c>
      <c r="AE12">
        <v>3</v>
      </c>
      <c r="AF12">
        <v>4</v>
      </c>
      <c r="AG12">
        <v>4</v>
      </c>
      <c r="AH12">
        <v>4.5</v>
      </c>
      <c r="AI12" t="s">
        <v>1203</v>
      </c>
      <c r="AJ12">
        <v>53</v>
      </c>
      <c r="AK12" t="s">
        <v>1238</v>
      </c>
      <c r="AN12" t="s">
        <v>823</v>
      </c>
      <c r="AO12">
        <v>2016</v>
      </c>
      <c r="AP12" t="s">
        <v>1531</v>
      </c>
      <c r="AQ12" t="s">
        <v>824</v>
      </c>
      <c r="AR12" t="s">
        <v>1545</v>
      </c>
      <c r="AS12" t="s">
        <v>825</v>
      </c>
      <c r="AT12">
        <v>3.71</v>
      </c>
      <c r="AU12">
        <v>4</v>
      </c>
      <c r="AV12">
        <v>4</v>
      </c>
      <c r="AW12">
        <v>3.5</v>
      </c>
      <c r="AX12">
        <v>3</v>
      </c>
      <c r="AY12">
        <v>3.5</v>
      </c>
      <c r="AZ12">
        <v>4</v>
      </c>
      <c r="BA12">
        <v>4</v>
      </c>
      <c r="BB12" t="s">
        <v>137</v>
      </c>
      <c r="BC12">
        <v>325</v>
      </c>
      <c r="BD12" t="s">
        <v>511</v>
      </c>
    </row>
    <row r="13" spans="2:56" x14ac:dyDescent="0.35">
      <c r="B13" t="s">
        <v>1075</v>
      </c>
      <c r="C13">
        <v>2017</v>
      </c>
      <c r="D13" t="s">
        <v>1533</v>
      </c>
      <c r="E13" t="s">
        <v>1076</v>
      </c>
      <c r="F13" t="s">
        <v>1543</v>
      </c>
      <c r="G13" t="s">
        <v>262</v>
      </c>
      <c r="H13">
        <v>3.29</v>
      </c>
      <c r="I13">
        <v>3</v>
      </c>
      <c r="J13">
        <v>3.5</v>
      </c>
      <c r="K13">
        <v>3</v>
      </c>
      <c r="L13">
        <v>2.5</v>
      </c>
      <c r="M13">
        <v>2.5</v>
      </c>
      <c r="N13">
        <v>4.5</v>
      </c>
      <c r="O13">
        <v>4</v>
      </c>
      <c r="P13" t="s">
        <v>186</v>
      </c>
      <c r="Q13">
        <v>79</v>
      </c>
      <c r="R13" t="s">
        <v>362</v>
      </c>
      <c r="U13" t="s">
        <v>1400</v>
      </c>
      <c r="V13">
        <v>2018</v>
      </c>
      <c r="W13" t="s">
        <v>1531</v>
      </c>
      <c r="X13" t="s">
        <v>1153</v>
      </c>
      <c r="Y13" t="s">
        <v>1544</v>
      </c>
      <c r="Z13" t="s">
        <v>1455</v>
      </c>
      <c r="AA13">
        <v>3.71</v>
      </c>
      <c r="AB13">
        <v>3.5</v>
      </c>
      <c r="AC13">
        <v>4</v>
      </c>
      <c r="AD13">
        <v>3.5</v>
      </c>
      <c r="AE13">
        <v>3</v>
      </c>
      <c r="AF13">
        <v>4</v>
      </c>
      <c r="AG13">
        <v>4</v>
      </c>
      <c r="AH13">
        <v>4</v>
      </c>
      <c r="AI13" t="s">
        <v>1322</v>
      </c>
      <c r="AJ13">
        <v>119</v>
      </c>
      <c r="AK13" t="s">
        <v>1490</v>
      </c>
      <c r="AN13" t="s">
        <v>847</v>
      </c>
      <c r="AO13">
        <v>2016</v>
      </c>
      <c r="AP13" t="s">
        <v>1531</v>
      </c>
      <c r="AQ13" t="s">
        <v>718</v>
      </c>
      <c r="AR13" t="s">
        <v>1545</v>
      </c>
      <c r="AS13" t="s">
        <v>848</v>
      </c>
      <c r="AT13">
        <v>3.64</v>
      </c>
      <c r="AU13">
        <v>3.5</v>
      </c>
      <c r="AV13">
        <v>4.5</v>
      </c>
      <c r="AW13">
        <v>3.5</v>
      </c>
      <c r="AX13">
        <v>3.5</v>
      </c>
      <c r="AY13">
        <v>3</v>
      </c>
      <c r="AZ13">
        <v>3.5</v>
      </c>
      <c r="BA13">
        <v>4</v>
      </c>
      <c r="BB13" t="s">
        <v>148</v>
      </c>
      <c r="BC13">
        <v>300</v>
      </c>
      <c r="BD13" t="s">
        <v>512</v>
      </c>
    </row>
    <row r="14" spans="2:56" x14ac:dyDescent="0.35">
      <c r="B14" t="s">
        <v>1078</v>
      </c>
      <c r="C14">
        <v>2017</v>
      </c>
      <c r="D14" t="s">
        <v>1541</v>
      </c>
      <c r="E14" t="s">
        <v>1058</v>
      </c>
      <c r="F14" t="s">
        <v>1544</v>
      </c>
      <c r="G14" t="s">
        <v>1079</v>
      </c>
      <c r="H14">
        <v>4.8600000000000003</v>
      </c>
      <c r="I14">
        <v>5</v>
      </c>
      <c r="J14">
        <v>5</v>
      </c>
      <c r="K14">
        <v>4</v>
      </c>
      <c r="L14">
        <v>5</v>
      </c>
      <c r="M14">
        <v>5</v>
      </c>
      <c r="N14">
        <v>5</v>
      </c>
      <c r="O14">
        <v>5</v>
      </c>
      <c r="P14" t="s">
        <v>264</v>
      </c>
      <c r="Q14">
        <v>94</v>
      </c>
      <c r="R14" t="s">
        <v>363</v>
      </c>
      <c r="U14" t="s">
        <v>723</v>
      </c>
      <c r="V14">
        <v>2017</v>
      </c>
      <c r="W14" t="s">
        <v>1531</v>
      </c>
      <c r="X14" t="s">
        <v>718</v>
      </c>
      <c r="Y14" t="s">
        <v>1544</v>
      </c>
      <c r="Z14" t="s">
        <v>721</v>
      </c>
      <c r="AA14">
        <v>3.5</v>
      </c>
      <c r="AB14">
        <v>3.5</v>
      </c>
      <c r="AC14">
        <v>3.5</v>
      </c>
      <c r="AD14">
        <v>3.5</v>
      </c>
      <c r="AE14">
        <v>3.5</v>
      </c>
      <c r="AF14">
        <v>2.5</v>
      </c>
      <c r="AG14">
        <v>4.5</v>
      </c>
      <c r="AH14">
        <v>3.5</v>
      </c>
      <c r="AI14" t="s">
        <v>341</v>
      </c>
      <c r="AJ14">
        <v>100</v>
      </c>
      <c r="AK14" t="s">
        <v>414</v>
      </c>
      <c r="AN14" t="s">
        <v>893</v>
      </c>
      <c r="AO14">
        <v>2016</v>
      </c>
      <c r="AP14" t="s">
        <v>1531</v>
      </c>
      <c r="AQ14" t="s">
        <v>891</v>
      </c>
      <c r="AR14" t="s">
        <v>1545</v>
      </c>
      <c r="AS14" t="s">
        <v>894</v>
      </c>
      <c r="AT14">
        <v>3.43</v>
      </c>
      <c r="AU14">
        <v>3.5</v>
      </c>
      <c r="AV14">
        <v>3.5</v>
      </c>
      <c r="AW14">
        <v>3.5</v>
      </c>
      <c r="AX14">
        <v>3</v>
      </c>
      <c r="AY14">
        <v>2</v>
      </c>
      <c r="AZ14">
        <v>4.5</v>
      </c>
      <c r="BA14">
        <v>4</v>
      </c>
      <c r="BB14" t="s">
        <v>174</v>
      </c>
      <c r="BC14">
        <v>300</v>
      </c>
      <c r="BD14" t="s">
        <v>513</v>
      </c>
    </row>
    <row r="15" spans="2:56" x14ac:dyDescent="0.35">
      <c r="B15" t="s">
        <v>710</v>
      </c>
      <c r="C15">
        <v>2016</v>
      </c>
      <c r="D15" t="s">
        <v>1534</v>
      </c>
      <c r="E15" t="s">
        <v>711</v>
      </c>
      <c r="F15" t="s">
        <v>1544</v>
      </c>
      <c r="G15" t="s">
        <v>81</v>
      </c>
      <c r="H15">
        <v>3.57</v>
      </c>
      <c r="I15">
        <v>3</v>
      </c>
      <c r="J15">
        <v>4</v>
      </c>
      <c r="K15">
        <v>3</v>
      </c>
      <c r="L15">
        <v>3</v>
      </c>
      <c r="M15">
        <v>4</v>
      </c>
      <c r="N15">
        <v>3.5</v>
      </c>
      <c r="O15">
        <v>4.5</v>
      </c>
      <c r="P15" t="s">
        <v>82</v>
      </c>
      <c r="Q15">
        <v>105</v>
      </c>
      <c r="R15" t="s">
        <v>364</v>
      </c>
      <c r="U15" t="s">
        <v>1260</v>
      </c>
      <c r="V15">
        <v>2017</v>
      </c>
      <c r="W15" t="s">
        <v>1531</v>
      </c>
      <c r="X15" t="s">
        <v>762</v>
      </c>
      <c r="Y15" t="s">
        <v>1544</v>
      </c>
      <c r="Z15" t="s">
        <v>765</v>
      </c>
      <c r="AA15">
        <v>3.64</v>
      </c>
      <c r="AB15">
        <v>3.5</v>
      </c>
      <c r="AC15">
        <v>3.5</v>
      </c>
      <c r="AD15">
        <v>3.5</v>
      </c>
      <c r="AE15">
        <v>3.5</v>
      </c>
      <c r="AF15">
        <v>4</v>
      </c>
      <c r="AG15">
        <v>4</v>
      </c>
      <c r="AH15">
        <v>3.5</v>
      </c>
      <c r="AI15" t="s">
        <v>1190</v>
      </c>
      <c r="AJ15">
        <v>406</v>
      </c>
      <c r="AK15" t="s">
        <v>1239</v>
      </c>
      <c r="AN15" t="s">
        <v>1187</v>
      </c>
      <c r="AO15">
        <v>2016</v>
      </c>
      <c r="AP15" t="s">
        <v>1531</v>
      </c>
      <c r="AQ15" t="s">
        <v>871</v>
      </c>
      <c r="AR15" t="s">
        <v>1545</v>
      </c>
      <c r="AS15" t="s">
        <v>928</v>
      </c>
      <c r="AT15">
        <v>3.86</v>
      </c>
      <c r="AU15">
        <v>3.5</v>
      </c>
      <c r="AV15">
        <v>4</v>
      </c>
      <c r="AW15">
        <v>4</v>
      </c>
      <c r="AX15">
        <v>3.5</v>
      </c>
      <c r="AY15">
        <v>3.5</v>
      </c>
      <c r="AZ15">
        <v>4</v>
      </c>
      <c r="BA15">
        <v>4.5</v>
      </c>
      <c r="BB15" t="s">
        <v>313</v>
      </c>
      <c r="BC15">
        <v>300</v>
      </c>
      <c r="BD15" t="s">
        <v>514</v>
      </c>
    </row>
    <row r="16" spans="2:56" x14ac:dyDescent="0.35">
      <c r="B16" t="s">
        <v>808</v>
      </c>
      <c r="C16">
        <v>2016</v>
      </c>
      <c r="D16" t="s">
        <v>58</v>
      </c>
      <c r="E16" t="s">
        <v>809</v>
      </c>
      <c r="F16" t="s">
        <v>1544</v>
      </c>
      <c r="G16" t="s">
        <v>810</v>
      </c>
      <c r="H16">
        <v>3.43</v>
      </c>
      <c r="I16">
        <v>4</v>
      </c>
      <c r="J16">
        <v>4</v>
      </c>
      <c r="K16">
        <v>3.5</v>
      </c>
      <c r="L16">
        <v>3.5</v>
      </c>
      <c r="M16">
        <v>2</v>
      </c>
      <c r="N16">
        <v>3</v>
      </c>
      <c r="O16">
        <v>4</v>
      </c>
      <c r="P16" t="s">
        <v>130</v>
      </c>
      <c r="Q16">
        <v>86</v>
      </c>
      <c r="R16" t="s">
        <v>365</v>
      </c>
      <c r="U16" t="s">
        <v>811</v>
      </c>
      <c r="V16">
        <v>2017</v>
      </c>
      <c r="W16" t="s">
        <v>1531</v>
      </c>
      <c r="X16" t="s">
        <v>718</v>
      </c>
      <c r="Y16" t="s">
        <v>1544</v>
      </c>
      <c r="Z16" t="s">
        <v>812</v>
      </c>
      <c r="AA16">
        <v>2.71</v>
      </c>
      <c r="AB16">
        <v>2.5</v>
      </c>
      <c r="AC16">
        <v>2.5</v>
      </c>
      <c r="AD16">
        <v>3</v>
      </c>
      <c r="AE16">
        <v>2.5</v>
      </c>
      <c r="AF16">
        <v>2</v>
      </c>
      <c r="AG16">
        <v>3.5</v>
      </c>
      <c r="AH16">
        <v>3</v>
      </c>
      <c r="AI16" t="s">
        <v>131</v>
      </c>
      <c r="AJ16">
        <v>85</v>
      </c>
      <c r="AK16" t="s">
        <v>422</v>
      </c>
      <c r="AN16" t="s">
        <v>736</v>
      </c>
      <c r="AO16">
        <v>2015</v>
      </c>
      <c r="AP16" t="s">
        <v>1531</v>
      </c>
      <c r="AQ16" t="s">
        <v>737</v>
      </c>
      <c r="AR16" t="s">
        <v>1545</v>
      </c>
      <c r="AS16" t="s">
        <v>738</v>
      </c>
      <c r="AT16">
        <v>4.1399999999999997</v>
      </c>
      <c r="AU16">
        <v>3.5</v>
      </c>
      <c r="AV16">
        <v>4</v>
      </c>
      <c r="AW16">
        <v>4</v>
      </c>
      <c r="AX16">
        <v>4</v>
      </c>
      <c r="AY16">
        <v>4</v>
      </c>
      <c r="AZ16">
        <v>4.5</v>
      </c>
      <c r="BA16">
        <v>5</v>
      </c>
      <c r="BB16" t="s">
        <v>95</v>
      </c>
      <c r="BC16">
        <v>325</v>
      </c>
      <c r="BD16" t="s">
        <v>515</v>
      </c>
    </row>
    <row r="17" spans="2:56" x14ac:dyDescent="0.35">
      <c r="B17" t="s">
        <v>906</v>
      </c>
      <c r="C17">
        <v>2016</v>
      </c>
      <c r="D17" t="s">
        <v>1533</v>
      </c>
      <c r="E17" t="s">
        <v>907</v>
      </c>
      <c r="F17" t="s">
        <v>1544</v>
      </c>
      <c r="G17" t="s">
        <v>181</v>
      </c>
      <c r="H17">
        <v>3.14</v>
      </c>
      <c r="I17">
        <v>3</v>
      </c>
      <c r="J17">
        <v>3.5</v>
      </c>
      <c r="K17">
        <v>4</v>
      </c>
      <c r="L17">
        <v>2.5</v>
      </c>
      <c r="M17">
        <v>3.5</v>
      </c>
      <c r="N17">
        <v>2.5</v>
      </c>
      <c r="O17">
        <v>3</v>
      </c>
      <c r="P17" t="s">
        <v>182</v>
      </c>
      <c r="Q17">
        <v>75</v>
      </c>
      <c r="R17" t="s">
        <v>366</v>
      </c>
      <c r="U17" t="s">
        <v>819</v>
      </c>
      <c r="V17">
        <v>2017</v>
      </c>
      <c r="W17" t="s">
        <v>1531</v>
      </c>
      <c r="X17" t="s">
        <v>692</v>
      </c>
      <c r="Y17" t="s">
        <v>1544</v>
      </c>
      <c r="Z17" t="s">
        <v>134</v>
      </c>
      <c r="AA17">
        <v>2.5</v>
      </c>
      <c r="AB17">
        <v>3</v>
      </c>
      <c r="AC17">
        <v>3</v>
      </c>
      <c r="AD17">
        <v>3.5</v>
      </c>
      <c r="AE17">
        <v>2.5</v>
      </c>
      <c r="AF17">
        <v>1.5</v>
      </c>
      <c r="AG17">
        <v>2.5</v>
      </c>
      <c r="AH17">
        <v>1.5</v>
      </c>
      <c r="AI17" t="s">
        <v>135</v>
      </c>
      <c r="AJ17">
        <v>90</v>
      </c>
      <c r="AK17" t="s">
        <v>423</v>
      </c>
      <c r="AN17" t="s">
        <v>761</v>
      </c>
      <c r="AO17">
        <v>2015</v>
      </c>
      <c r="AP17" t="s">
        <v>1531</v>
      </c>
      <c r="AQ17" t="s">
        <v>762</v>
      </c>
      <c r="AR17" t="s">
        <v>1546</v>
      </c>
      <c r="AS17" t="s">
        <v>763</v>
      </c>
      <c r="AT17">
        <v>3.86</v>
      </c>
      <c r="AU17">
        <v>4</v>
      </c>
      <c r="AV17">
        <v>4</v>
      </c>
      <c r="AW17">
        <v>4</v>
      </c>
      <c r="AX17">
        <v>4</v>
      </c>
      <c r="AY17">
        <v>3.5</v>
      </c>
      <c r="AZ17">
        <v>3.5</v>
      </c>
      <c r="BA17">
        <v>4</v>
      </c>
      <c r="BB17" t="s">
        <v>104</v>
      </c>
      <c r="BC17">
        <v>290</v>
      </c>
      <c r="BD17" t="s">
        <v>516</v>
      </c>
    </row>
    <row r="18" spans="2:56" x14ac:dyDescent="0.35">
      <c r="B18" t="s">
        <v>962</v>
      </c>
      <c r="C18">
        <v>2016</v>
      </c>
      <c r="D18" t="s">
        <v>1532</v>
      </c>
      <c r="E18" t="s">
        <v>963</v>
      </c>
      <c r="F18" t="s">
        <v>1544</v>
      </c>
      <c r="G18" t="s">
        <v>964</v>
      </c>
      <c r="H18">
        <v>1.79</v>
      </c>
      <c r="I18">
        <v>1.5</v>
      </c>
      <c r="J18">
        <v>2</v>
      </c>
      <c r="K18">
        <v>2</v>
      </c>
      <c r="L18">
        <v>2</v>
      </c>
      <c r="M18">
        <v>2</v>
      </c>
      <c r="N18">
        <v>2</v>
      </c>
      <c r="O18">
        <v>1</v>
      </c>
      <c r="P18" t="s">
        <v>206</v>
      </c>
      <c r="Q18">
        <v>75</v>
      </c>
      <c r="R18" t="s">
        <v>367</v>
      </c>
      <c r="U18" t="s">
        <v>915</v>
      </c>
      <c r="V18">
        <v>2017</v>
      </c>
      <c r="W18" t="s">
        <v>1531</v>
      </c>
      <c r="X18" t="s">
        <v>790</v>
      </c>
      <c r="Y18" t="s">
        <v>1544</v>
      </c>
      <c r="Z18" t="s">
        <v>791</v>
      </c>
      <c r="AA18">
        <v>4.29</v>
      </c>
      <c r="AB18">
        <v>4</v>
      </c>
      <c r="AC18">
        <v>4</v>
      </c>
      <c r="AD18">
        <v>5</v>
      </c>
      <c r="AE18">
        <v>3.5</v>
      </c>
      <c r="AF18">
        <v>4</v>
      </c>
      <c r="AG18">
        <v>4.5</v>
      </c>
      <c r="AH18">
        <v>5</v>
      </c>
      <c r="AI18" t="s">
        <v>186</v>
      </c>
      <c r="AJ18">
        <v>112</v>
      </c>
      <c r="AK18" t="s">
        <v>438</v>
      </c>
      <c r="AN18" t="s">
        <v>787</v>
      </c>
      <c r="AO18">
        <v>2015</v>
      </c>
      <c r="AP18" t="s">
        <v>1531</v>
      </c>
      <c r="AQ18" t="s">
        <v>697</v>
      </c>
      <c r="AR18" t="s">
        <v>1545</v>
      </c>
      <c r="AS18" t="s">
        <v>788</v>
      </c>
      <c r="AT18">
        <v>3.64</v>
      </c>
      <c r="AU18">
        <v>3.5</v>
      </c>
      <c r="AV18">
        <v>4</v>
      </c>
      <c r="AW18">
        <v>3.5</v>
      </c>
      <c r="AX18">
        <v>3.5</v>
      </c>
      <c r="AY18">
        <v>3.5</v>
      </c>
      <c r="AZ18">
        <v>3.5</v>
      </c>
      <c r="BA18">
        <v>4</v>
      </c>
      <c r="BB18" t="s">
        <v>121</v>
      </c>
      <c r="BC18">
        <v>300</v>
      </c>
      <c r="BD18" t="s">
        <v>517</v>
      </c>
    </row>
    <row r="19" spans="2:56" x14ac:dyDescent="0.35">
      <c r="B19" t="s">
        <v>973</v>
      </c>
      <c r="C19">
        <v>2016</v>
      </c>
      <c r="D19" t="s">
        <v>1532</v>
      </c>
      <c r="E19" t="s">
        <v>974</v>
      </c>
      <c r="F19" t="s">
        <v>1544</v>
      </c>
      <c r="G19" t="s">
        <v>975</v>
      </c>
      <c r="H19">
        <v>2.14</v>
      </c>
      <c r="I19">
        <v>2</v>
      </c>
      <c r="J19">
        <v>2</v>
      </c>
      <c r="K19">
        <v>2</v>
      </c>
      <c r="L19">
        <v>4</v>
      </c>
      <c r="M19">
        <v>2</v>
      </c>
      <c r="N19">
        <v>2</v>
      </c>
      <c r="O19">
        <v>1</v>
      </c>
      <c r="P19" t="s">
        <v>212</v>
      </c>
      <c r="Q19">
        <v>83</v>
      </c>
      <c r="R19" t="s">
        <v>368</v>
      </c>
      <c r="U19" t="s">
        <v>934</v>
      </c>
      <c r="V19">
        <v>2017</v>
      </c>
      <c r="W19" t="s">
        <v>1531</v>
      </c>
      <c r="X19" t="s">
        <v>935</v>
      </c>
      <c r="Y19" t="s">
        <v>1544</v>
      </c>
      <c r="Z19" t="s">
        <v>196</v>
      </c>
      <c r="AA19">
        <v>2.93</v>
      </c>
      <c r="AB19">
        <v>3.5</v>
      </c>
      <c r="AC19">
        <v>3.5</v>
      </c>
      <c r="AD19">
        <v>4</v>
      </c>
      <c r="AE19">
        <v>2.5</v>
      </c>
      <c r="AF19">
        <v>2</v>
      </c>
      <c r="AG19">
        <v>2.5</v>
      </c>
      <c r="AH19">
        <v>2.5</v>
      </c>
      <c r="AI19" t="s">
        <v>197</v>
      </c>
      <c r="AJ19">
        <v>103</v>
      </c>
      <c r="AK19" t="s">
        <v>446</v>
      </c>
      <c r="AN19" t="s">
        <v>828</v>
      </c>
      <c r="AO19">
        <v>2015</v>
      </c>
      <c r="AP19" t="s">
        <v>1531</v>
      </c>
      <c r="AQ19" t="s">
        <v>783</v>
      </c>
      <c r="AR19" t="s">
        <v>1545</v>
      </c>
      <c r="AS19" t="s">
        <v>829</v>
      </c>
      <c r="AT19">
        <v>3.5</v>
      </c>
      <c r="AU19">
        <v>3</v>
      </c>
      <c r="AV19">
        <v>3.5</v>
      </c>
      <c r="AW19">
        <v>4</v>
      </c>
      <c r="AX19">
        <v>3.5</v>
      </c>
      <c r="AY19">
        <v>3</v>
      </c>
      <c r="AZ19">
        <v>3.5</v>
      </c>
      <c r="BA19">
        <v>4</v>
      </c>
      <c r="BB19" t="s">
        <v>139</v>
      </c>
      <c r="BC19">
        <v>300</v>
      </c>
      <c r="BD19" t="s">
        <v>518</v>
      </c>
    </row>
    <row r="20" spans="2:56" x14ac:dyDescent="0.35">
      <c r="B20" t="s">
        <v>990</v>
      </c>
      <c r="C20">
        <v>2016</v>
      </c>
      <c r="D20" t="s">
        <v>1539</v>
      </c>
      <c r="E20" t="s">
        <v>991</v>
      </c>
      <c r="F20" t="s">
        <v>1544</v>
      </c>
      <c r="G20" t="s">
        <v>992</v>
      </c>
      <c r="H20">
        <v>2.93</v>
      </c>
      <c r="I20">
        <v>3</v>
      </c>
      <c r="J20">
        <v>2.5</v>
      </c>
      <c r="K20">
        <v>2.5</v>
      </c>
      <c r="L20">
        <v>1.5</v>
      </c>
      <c r="M20">
        <v>3.5</v>
      </c>
      <c r="N20">
        <v>3.5</v>
      </c>
      <c r="O20">
        <v>4</v>
      </c>
      <c r="P20" t="s">
        <v>220</v>
      </c>
      <c r="Q20">
        <v>65</v>
      </c>
      <c r="R20" t="s">
        <v>369</v>
      </c>
      <c r="U20" t="s">
        <v>969</v>
      </c>
      <c r="V20">
        <v>2017</v>
      </c>
      <c r="W20" t="s">
        <v>1531</v>
      </c>
      <c r="X20" t="s">
        <v>970</v>
      </c>
      <c r="Y20" t="s">
        <v>1544</v>
      </c>
      <c r="Z20" t="s">
        <v>804</v>
      </c>
      <c r="AA20">
        <v>2.93</v>
      </c>
      <c r="AB20">
        <v>3</v>
      </c>
      <c r="AC20">
        <v>3.5</v>
      </c>
      <c r="AD20">
        <v>3.5</v>
      </c>
      <c r="AE20">
        <v>2.5</v>
      </c>
      <c r="AF20">
        <v>2</v>
      </c>
      <c r="AG20">
        <v>3</v>
      </c>
      <c r="AH20">
        <v>3</v>
      </c>
      <c r="AI20" t="s">
        <v>210</v>
      </c>
      <c r="AJ20">
        <v>111</v>
      </c>
      <c r="AK20" t="s">
        <v>452</v>
      </c>
      <c r="AN20" t="s">
        <v>1386</v>
      </c>
      <c r="AO20">
        <v>2015</v>
      </c>
      <c r="AP20" t="s">
        <v>1531</v>
      </c>
      <c r="AQ20" t="s">
        <v>1429</v>
      </c>
      <c r="AR20" t="s">
        <v>1545</v>
      </c>
      <c r="AS20" t="s">
        <v>1446</v>
      </c>
      <c r="AT20">
        <v>2.93</v>
      </c>
      <c r="AU20">
        <v>3</v>
      </c>
      <c r="AV20">
        <v>3</v>
      </c>
      <c r="AW20">
        <v>3</v>
      </c>
      <c r="AX20">
        <v>3</v>
      </c>
      <c r="AY20">
        <v>2</v>
      </c>
      <c r="AZ20">
        <v>3.5</v>
      </c>
      <c r="BA20">
        <v>3</v>
      </c>
      <c r="BB20" t="s">
        <v>73</v>
      </c>
      <c r="BC20">
        <v>300</v>
      </c>
      <c r="BD20" t="s">
        <v>1509</v>
      </c>
    </row>
    <row r="21" spans="2:56" x14ac:dyDescent="0.35">
      <c r="B21" t="s">
        <v>1099</v>
      </c>
      <c r="C21">
        <v>2016</v>
      </c>
      <c r="D21" t="s">
        <v>1542</v>
      </c>
      <c r="E21" t="s">
        <v>1100</v>
      </c>
      <c r="F21" t="s">
        <v>1544</v>
      </c>
      <c r="G21" t="s">
        <v>273</v>
      </c>
      <c r="H21">
        <v>3</v>
      </c>
      <c r="I21">
        <v>3</v>
      </c>
      <c r="J21">
        <v>2.5</v>
      </c>
      <c r="K21">
        <v>3</v>
      </c>
      <c r="L21">
        <v>3</v>
      </c>
      <c r="M21">
        <v>3.5</v>
      </c>
      <c r="N21">
        <v>3</v>
      </c>
      <c r="O21">
        <v>3</v>
      </c>
      <c r="P21" t="s">
        <v>274</v>
      </c>
      <c r="Q21">
        <v>76</v>
      </c>
      <c r="R21" t="s">
        <v>370</v>
      </c>
      <c r="U21" t="s">
        <v>987</v>
      </c>
      <c r="V21">
        <v>2017</v>
      </c>
      <c r="W21" t="s">
        <v>1531</v>
      </c>
      <c r="X21" t="s">
        <v>697</v>
      </c>
      <c r="Y21" t="s">
        <v>1544</v>
      </c>
      <c r="Z21" t="s">
        <v>986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 t="s">
        <v>218</v>
      </c>
      <c r="AJ21">
        <v>106</v>
      </c>
      <c r="AK21" t="s">
        <v>456</v>
      </c>
      <c r="AN21" t="s">
        <v>875</v>
      </c>
      <c r="AO21">
        <v>2015</v>
      </c>
      <c r="AP21" t="s">
        <v>1531</v>
      </c>
      <c r="AQ21" t="s">
        <v>876</v>
      </c>
      <c r="AR21" t="s">
        <v>1545</v>
      </c>
      <c r="AS21" t="s">
        <v>877</v>
      </c>
      <c r="AT21">
        <v>3.5</v>
      </c>
      <c r="AU21">
        <v>3.5</v>
      </c>
      <c r="AV21">
        <v>3.5</v>
      </c>
      <c r="AW21">
        <v>3.5</v>
      </c>
      <c r="AX21">
        <v>3.5</v>
      </c>
      <c r="AY21">
        <v>3</v>
      </c>
      <c r="AZ21">
        <v>3.5</v>
      </c>
      <c r="BA21">
        <v>4</v>
      </c>
      <c r="BB21" t="s">
        <v>131</v>
      </c>
      <c r="BC21">
        <v>325</v>
      </c>
      <c r="BD21" t="s">
        <v>519</v>
      </c>
    </row>
    <row r="22" spans="2:56" x14ac:dyDescent="0.35">
      <c r="B22" t="s">
        <v>1124</v>
      </c>
      <c r="C22">
        <v>2016</v>
      </c>
      <c r="D22" t="s">
        <v>1533</v>
      </c>
      <c r="E22" t="s">
        <v>1125</v>
      </c>
      <c r="F22" t="s">
        <v>1544</v>
      </c>
      <c r="G22" t="s">
        <v>286</v>
      </c>
      <c r="H22">
        <v>3.71</v>
      </c>
      <c r="I22">
        <v>4</v>
      </c>
      <c r="J22">
        <v>4</v>
      </c>
      <c r="K22">
        <v>4</v>
      </c>
      <c r="L22">
        <v>3</v>
      </c>
      <c r="M22">
        <v>4</v>
      </c>
      <c r="N22">
        <v>2</v>
      </c>
      <c r="O22">
        <v>5</v>
      </c>
      <c r="P22" t="s">
        <v>287</v>
      </c>
      <c r="Q22">
        <v>80</v>
      </c>
      <c r="R22" t="s">
        <v>371</v>
      </c>
      <c r="U22" t="s">
        <v>1115</v>
      </c>
      <c r="V22">
        <v>2017</v>
      </c>
      <c r="W22" t="s">
        <v>1531</v>
      </c>
      <c r="X22" t="s">
        <v>790</v>
      </c>
      <c r="Y22" t="s">
        <v>1544</v>
      </c>
      <c r="Z22" t="s">
        <v>791</v>
      </c>
      <c r="AA22">
        <v>4.71</v>
      </c>
      <c r="AB22">
        <v>4</v>
      </c>
      <c r="AC22">
        <v>5</v>
      </c>
      <c r="AD22">
        <v>5</v>
      </c>
      <c r="AE22">
        <v>5</v>
      </c>
      <c r="AF22">
        <v>4</v>
      </c>
      <c r="AG22">
        <v>5</v>
      </c>
      <c r="AH22">
        <v>5</v>
      </c>
      <c r="AI22" t="s">
        <v>279</v>
      </c>
      <c r="AJ22">
        <v>93</v>
      </c>
      <c r="AK22" t="s">
        <v>485</v>
      </c>
      <c r="AN22" t="s">
        <v>950</v>
      </c>
      <c r="AO22">
        <v>2015</v>
      </c>
      <c r="AP22" t="s">
        <v>1531</v>
      </c>
      <c r="AQ22" t="s">
        <v>951</v>
      </c>
      <c r="AR22" t="s">
        <v>1545</v>
      </c>
      <c r="AS22" t="s">
        <v>952</v>
      </c>
      <c r="AT22">
        <v>3.93</v>
      </c>
      <c r="AU22">
        <v>2.5</v>
      </c>
      <c r="AV22">
        <v>3</v>
      </c>
      <c r="AW22">
        <v>4</v>
      </c>
      <c r="AX22">
        <v>4</v>
      </c>
      <c r="AY22">
        <v>4</v>
      </c>
      <c r="AZ22">
        <v>5</v>
      </c>
      <c r="BA22">
        <v>5</v>
      </c>
      <c r="BB22" t="s">
        <v>173</v>
      </c>
      <c r="BC22">
        <v>300</v>
      </c>
      <c r="BD22" t="s">
        <v>520</v>
      </c>
    </row>
    <row r="23" spans="2:56" x14ac:dyDescent="0.35">
      <c r="B23" t="s">
        <v>1171</v>
      </c>
      <c r="C23">
        <v>2016</v>
      </c>
      <c r="D23" t="s">
        <v>1539</v>
      </c>
      <c r="E23" t="s">
        <v>1172</v>
      </c>
      <c r="F23" t="s">
        <v>1544</v>
      </c>
      <c r="G23" t="s">
        <v>1173</v>
      </c>
      <c r="H23">
        <v>3.14</v>
      </c>
      <c r="I23">
        <v>2</v>
      </c>
      <c r="J23">
        <v>2</v>
      </c>
      <c r="K23">
        <v>2.5</v>
      </c>
      <c r="L23">
        <v>4</v>
      </c>
      <c r="M23">
        <v>4</v>
      </c>
      <c r="N23">
        <v>3.5</v>
      </c>
      <c r="O23">
        <v>4</v>
      </c>
      <c r="P23" t="s">
        <v>112</v>
      </c>
      <c r="Q23">
        <v>89</v>
      </c>
      <c r="R23" t="s">
        <v>372</v>
      </c>
      <c r="U23" t="s">
        <v>660</v>
      </c>
      <c r="V23">
        <v>2016</v>
      </c>
      <c r="W23" t="s">
        <v>1531</v>
      </c>
      <c r="X23" t="s">
        <v>661</v>
      </c>
      <c r="Y23" t="s">
        <v>1544</v>
      </c>
      <c r="Z23" t="s">
        <v>662</v>
      </c>
      <c r="AA23">
        <v>4.5</v>
      </c>
      <c r="AB23">
        <v>4</v>
      </c>
      <c r="AC23">
        <v>4</v>
      </c>
      <c r="AD23">
        <v>5</v>
      </c>
      <c r="AE23">
        <v>5</v>
      </c>
      <c r="AF23">
        <v>4.5</v>
      </c>
      <c r="AG23">
        <v>4</v>
      </c>
      <c r="AH23">
        <v>5</v>
      </c>
      <c r="AI23" t="s">
        <v>61</v>
      </c>
      <c r="AJ23">
        <v>130</v>
      </c>
      <c r="AK23" t="s">
        <v>403</v>
      </c>
      <c r="AN23" t="s">
        <v>997</v>
      </c>
      <c r="AO23">
        <v>2015</v>
      </c>
      <c r="AP23" t="s">
        <v>1531</v>
      </c>
      <c r="AQ23" t="s">
        <v>697</v>
      </c>
      <c r="AR23" t="s">
        <v>1545</v>
      </c>
      <c r="AS23" t="s">
        <v>998</v>
      </c>
      <c r="AT23">
        <v>3.21</v>
      </c>
      <c r="AU23">
        <v>3.5</v>
      </c>
      <c r="AV23">
        <v>3</v>
      </c>
      <c r="AW23">
        <v>3.5</v>
      </c>
      <c r="AX23">
        <v>2.5</v>
      </c>
      <c r="AY23">
        <v>3</v>
      </c>
      <c r="AZ23">
        <v>3.5</v>
      </c>
      <c r="BA23">
        <v>3.5</v>
      </c>
      <c r="BB23" t="s">
        <v>125</v>
      </c>
      <c r="BC23">
        <v>450</v>
      </c>
      <c r="BD23" t="s">
        <v>521</v>
      </c>
    </row>
    <row r="24" spans="2:56" x14ac:dyDescent="0.35">
      <c r="B24" t="s">
        <v>679</v>
      </c>
      <c r="C24">
        <v>2015</v>
      </c>
      <c r="D24" t="s">
        <v>1533</v>
      </c>
      <c r="E24" t="s">
        <v>680</v>
      </c>
      <c r="F24" t="s">
        <v>1544</v>
      </c>
      <c r="G24" t="s">
        <v>69</v>
      </c>
      <c r="H24">
        <v>3.5</v>
      </c>
      <c r="I24">
        <v>3.5</v>
      </c>
      <c r="J24">
        <v>4</v>
      </c>
      <c r="K24">
        <v>3</v>
      </c>
      <c r="L24">
        <v>3</v>
      </c>
      <c r="M24">
        <v>3.5</v>
      </c>
      <c r="N24">
        <v>3.5</v>
      </c>
      <c r="O24">
        <v>4</v>
      </c>
      <c r="P24" t="s">
        <v>70</v>
      </c>
      <c r="Q24">
        <v>106</v>
      </c>
      <c r="R24" t="s">
        <v>373</v>
      </c>
      <c r="U24" t="s">
        <v>836</v>
      </c>
      <c r="V24">
        <v>2016</v>
      </c>
      <c r="W24" t="s">
        <v>1531</v>
      </c>
      <c r="X24" t="s">
        <v>837</v>
      </c>
      <c r="Y24" t="s">
        <v>1544</v>
      </c>
      <c r="Z24" t="s">
        <v>829</v>
      </c>
      <c r="AA24">
        <v>3.57</v>
      </c>
      <c r="AB24">
        <v>3.5</v>
      </c>
      <c r="AC24">
        <v>4</v>
      </c>
      <c r="AD24">
        <v>3.5</v>
      </c>
      <c r="AE24">
        <v>3</v>
      </c>
      <c r="AF24">
        <v>4</v>
      </c>
      <c r="AG24">
        <v>3</v>
      </c>
      <c r="AH24">
        <v>4</v>
      </c>
      <c r="AI24" t="s">
        <v>143</v>
      </c>
      <c r="AJ24">
        <v>115</v>
      </c>
      <c r="AK24" t="s">
        <v>425</v>
      </c>
      <c r="AN24" t="s">
        <v>1019</v>
      </c>
      <c r="AO24">
        <v>2015</v>
      </c>
      <c r="AP24" t="s">
        <v>1531</v>
      </c>
      <c r="AQ24" t="s">
        <v>1020</v>
      </c>
      <c r="AR24" t="s">
        <v>1545</v>
      </c>
      <c r="AS24" t="s">
        <v>1021</v>
      </c>
      <c r="AT24">
        <v>3.21</v>
      </c>
      <c r="AU24">
        <v>3</v>
      </c>
      <c r="AV24">
        <v>3</v>
      </c>
      <c r="AW24">
        <v>3</v>
      </c>
      <c r="AX24">
        <v>3</v>
      </c>
      <c r="AY24">
        <v>3</v>
      </c>
      <c r="AZ24">
        <v>3.5</v>
      </c>
      <c r="BA24">
        <v>4</v>
      </c>
      <c r="BB24" t="s">
        <v>237</v>
      </c>
      <c r="BC24">
        <v>300</v>
      </c>
      <c r="BD24" t="s">
        <v>522</v>
      </c>
    </row>
    <row r="25" spans="2:56" x14ac:dyDescent="0.35">
      <c r="B25" t="s">
        <v>712</v>
      </c>
      <c r="C25">
        <v>2015</v>
      </c>
      <c r="D25" t="s">
        <v>1535</v>
      </c>
      <c r="E25" t="s">
        <v>713</v>
      </c>
      <c r="F25" t="s">
        <v>1544</v>
      </c>
      <c r="G25" t="s">
        <v>83</v>
      </c>
      <c r="H25">
        <v>2.86</v>
      </c>
      <c r="I25">
        <v>3</v>
      </c>
      <c r="J25">
        <v>3.5</v>
      </c>
      <c r="K25">
        <v>3</v>
      </c>
      <c r="L25">
        <v>3</v>
      </c>
      <c r="M25">
        <v>3</v>
      </c>
      <c r="N25">
        <v>2.5</v>
      </c>
      <c r="O25">
        <v>2</v>
      </c>
      <c r="P25" t="s">
        <v>84</v>
      </c>
      <c r="Q25">
        <v>76</v>
      </c>
      <c r="R25" t="s">
        <v>374</v>
      </c>
      <c r="U25" t="s">
        <v>870</v>
      </c>
      <c r="V25">
        <v>2016</v>
      </c>
      <c r="W25" t="s">
        <v>1531</v>
      </c>
      <c r="X25" t="s">
        <v>871</v>
      </c>
      <c r="Y25" t="s">
        <v>1544</v>
      </c>
      <c r="Z25" t="s">
        <v>727</v>
      </c>
      <c r="AA25">
        <v>3.71</v>
      </c>
      <c r="AB25">
        <v>3</v>
      </c>
      <c r="AC25">
        <v>4</v>
      </c>
      <c r="AD25">
        <v>4</v>
      </c>
      <c r="AE25">
        <v>2.5</v>
      </c>
      <c r="AF25">
        <v>4</v>
      </c>
      <c r="AG25">
        <v>3.5</v>
      </c>
      <c r="AH25">
        <v>5</v>
      </c>
      <c r="AI25" t="s">
        <v>167</v>
      </c>
      <c r="AJ25">
        <v>129</v>
      </c>
      <c r="AK25" t="s">
        <v>433</v>
      </c>
      <c r="AN25" t="s">
        <v>1023</v>
      </c>
      <c r="AO25">
        <v>2015</v>
      </c>
      <c r="AP25" t="s">
        <v>1531</v>
      </c>
      <c r="AQ25" t="s">
        <v>871</v>
      </c>
      <c r="AR25" t="s">
        <v>1545</v>
      </c>
      <c r="AS25" t="s">
        <v>1024</v>
      </c>
      <c r="AT25">
        <v>3.07</v>
      </c>
      <c r="AU25">
        <v>3</v>
      </c>
      <c r="AV25">
        <v>3</v>
      </c>
      <c r="AW25">
        <v>3</v>
      </c>
      <c r="AX25">
        <v>3.5</v>
      </c>
      <c r="AY25">
        <v>2.5</v>
      </c>
      <c r="AZ25">
        <v>3.5</v>
      </c>
      <c r="BA25">
        <v>3</v>
      </c>
      <c r="BB25" t="s">
        <v>238</v>
      </c>
      <c r="BC25">
        <v>300</v>
      </c>
      <c r="BD25" t="s">
        <v>523</v>
      </c>
    </row>
    <row r="26" spans="2:56" x14ac:dyDescent="0.35">
      <c r="B26" t="s">
        <v>1391</v>
      </c>
      <c r="C26">
        <v>2015</v>
      </c>
      <c r="D26" t="s">
        <v>1533</v>
      </c>
      <c r="E26" t="s">
        <v>1430</v>
      </c>
      <c r="F26" t="s">
        <v>1544</v>
      </c>
      <c r="G26" t="s">
        <v>1449</v>
      </c>
      <c r="H26">
        <v>3.79</v>
      </c>
      <c r="I26">
        <v>3.5</v>
      </c>
      <c r="J26">
        <v>4</v>
      </c>
      <c r="K26">
        <v>3.5</v>
      </c>
      <c r="L26">
        <v>3.5</v>
      </c>
      <c r="M26">
        <v>4</v>
      </c>
      <c r="N26">
        <v>3.5</v>
      </c>
      <c r="O26">
        <v>4.5</v>
      </c>
      <c r="P26" t="s">
        <v>1320</v>
      </c>
      <c r="Q26">
        <v>80</v>
      </c>
      <c r="R26" t="s">
        <v>1469</v>
      </c>
      <c r="U26" t="s">
        <v>902</v>
      </c>
      <c r="V26">
        <v>2016</v>
      </c>
      <c r="W26" t="s">
        <v>1531</v>
      </c>
      <c r="X26" t="s">
        <v>692</v>
      </c>
      <c r="Y26" t="s">
        <v>1544</v>
      </c>
      <c r="Z26" t="s">
        <v>75</v>
      </c>
      <c r="AA26">
        <v>4.57</v>
      </c>
      <c r="AB26">
        <v>5</v>
      </c>
      <c r="AC26">
        <v>4.5</v>
      </c>
      <c r="AD26">
        <v>4.5</v>
      </c>
      <c r="AE26">
        <v>4</v>
      </c>
      <c r="AF26">
        <v>4</v>
      </c>
      <c r="AG26">
        <v>5</v>
      </c>
      <c r="AH26">
        <v>5</v>
      </c>
      <c r="AI26" t="s">
        <v>177</v>
      </c>
      <c r="AJ26">
        <v>216</v>
      </c>
      <c r="AK26" t="s">
        <v>435</v>
      </c>
      <c r="AN26" t="s">
        <v>1043</v>
      </c>
      <c r="AO26">
        <v>2015</v>
      </c>
      <c r="AP26" t="s">
        <v>1531</v>
      </c>
      <c r="AQ26" t="s">
        <v>1029</v>
      </c>
      <c r="AR26" t="s">
        <v>1545</v>
      </c>
      <c r="AS26" t="s">
        <v>1044</v>
      </c>
      <c r="AT26">
        <v>3.5</v>
      </c>
      <c r="AU26">
        <v>3</v>
      </c>
      <c r="AV26">
        <v>3.5</v>
      </c>
      <c r="AW26">
        <v>3.5</v>
      </c>
      <c r="AX26">
        <v>3.5</v>
      </c>
      <c r="AY26">
        <v>3.5</v>
      </c>
      <c r="AZ26">
        <v>3.5</v>
      </c>
      <c r="BA26">
        <v>4</v>
      </c>
      <c r="BB26" t="s">
        <v>243</v>
      </c>
      <c r="BC26">
        <v>300</v>
      </c>
      <c r="BD26" t="s">
        <v>524</v>
      </c>
    </row>
    <row r="27" spans="2:56" x14ac:dyDescent="0.35">
      <c r="B27" t="s">
        <v>1047</v>
      </c>
      <c r="C27">
        <v>2014</v>
      </c>
      <c r="D27" t="s">
        <v>1536</v>
      </c>
      <c r="E27" t="s">
        <v>1048</v>
      </c>
      <c r="F27" t="s">
        <v>1544</v>
      </c>
      <c r="G27" t="s">
        <v>1049</v>
      </c>
      <c r="H27">
        <v>2.93</v>
      </c>
      <c r="I27">
        <v>2.5</v>
      </c>
      <c r="J27">
        <v>3</v>
      </c>
      <c r="K27">
        <v>2.5</v>
      </c>
      <c r="L27">
        <v>3</v>
      </c>
      <c r="M27">
        <v>2.5</v>
      </c>
      <c r="N27">
        <v>3</v>
      </c>
      <c r="O27">
        <v>4</v>
      </c>
      <c r="P27" t="s">
        <v>244</v>
      </c>
      <c r="Q27">
        <v>81</v>
      </c>
      <c r="R27" t="s">
        <v>375</v>
      </c>
      <c r="U27" t="s">
        <v>1275</v>
      </c>
      <c r="V27">
        <v>2016</v>
      </c>
      <c r="W27" t="s">
        <v>1531</v>
      </c>
      <c r="X27" t="s">
        <v>684</v>
      </c>
      <c r="Y27" t="s">
        <v>1544</v>
      </c>
      <c r="Z27" t="s">
        <v>1303</v>
      </c>
      <c r="AA27">
        <v>3.29</v>
      </c>
      <c r="AB27">
        <v>3.5</v>
      </c>
      <c r="AC27">
        <v>3</v>
      </c>
      <c r="AD27">
        <v>3.5</v>
      </c>
      <c r="AE27">
        <v>3.5</v>
      </c>
      <c r="AF27">
        <v>2.5</v>
      </c>
      <c r="AG27">
        <v>4</v>
      </c>
      <c r="AH27">
        <v>3</v>
      </c>
      <c r="AI27" t="s">
        <v>1212</v>
      </c>
      <c r="AJ27">
        <v>120</v>
      </c>
      <c r="AK27" t="s">
        <v>1240</v>
      </c>
      <c r="AN27" t="s">
        <v>246</v>
      </c>
      <c r="AO27">
        <v>2015</v>
      </c>
      <c r="AP27" t="s">
        <v>1531</v>
      </c>
      <c r="AQ27" t="s">
        <v>673</v>
      </c>
      <c r="AR27" t="s">
        <v>1545</v>
      </c>
      <c r="AS27" t="s">
        <v>1052</v>
      </c>
      <c r="AT27">
        <v>2.57</v>
      </c>
      <c r="AU27">
        <v>2.5</v>
      </c>
      <c r="AV27">
        <v>3</v>
      </c>
      <c r="AW27">
        <v>3</v>
      </c>
      <c r="AX27">
        <v>2.5</v>
      </c>
      <c r="AY27">
        <v>2.5</v>
      </c>
      <c r="AZ27">
        <v>2.5</v>
      </c>
      <c r="BA27">
        <v>2</v>
      </c>
      <c r="BB27" t="s">
        <v>247</v>
      </c>
      <c r="BC27">
        <v>300</v>
      </c>
      <c r="BD27" t="s">
        <v>525</v>
      </c>
    </row>
    <row r="28" spans="2:56" x14ac:dyDescent="0.35">
      <c r="B28" t="s">
        <v>1057</v>
      </c>
      <c r="C28">
        <v>2014</v>
      </c>
      <c r="D28" t="s">
        <v>1541</v>
      </c>
      <c r="E28" t="s">
        <v>1058</v>
      </c>
      <c r="F28" t="s">
        <v>1544</v>
      </c>
      <c r="G28" t="s">
        <v>1059</v>
      </c>
      <c r="H28">
        <v>3.36</v>
      </c>
      <c r="I28">
        <v>3.5</v>
      </c>
      <c r="J28">
        <v>4.5</v>
      </c>
      <c r="K28">
        <v>4</v>
      </c>
      <c r="L28">
        <v>3.5</v>
      </c>
      <c r="M28">
        <v>2.5</v>
      </c>
      <c r="N28">
        <v>2.5</v>
      </c>
      <c r="O28">
        <v>3</v>
      </c>
      <c r="P28" t="s">
        <v>349</v>
      </c>
      <c r="Q28">
        <v>94</v>
      </c>
      <c r="R28" t="s">
        <v>376</v>
      </c>
      <c r="U28" t="s">
        <v>1401</v>
      </c>
      <c r="V28">
        <v>2016</v>
      </c>
      <c r="W28" t="s">
        <v>1531</v>
      </c>
      <c r="X28" t="s">
        <v>1432</v>
      </c>
      <c r="Y28" t="s">
        <v>1548</v>
      </c>
      <c r="Z28" t="s">
        <v>1456</v>
      </c>
      <c r="AA28">
        <v>3.07</v>
      </c>
      <c r="AB28">
        <v>3</v>
      </c>
      <c r="AC28">
        <v>3</v>
      </c>
      <c r="AD28">
        <v>3.5</v>
      </c>
      <c r="AE28">
        <v>3.5</v>
      </c>
      <c r="AF28">
        <v>3</v>
      </c>
      <c r="AG28">
        <v>2.5</v>
      </c>
      <c r="AH28">
        <v>3</v>
      </c>
      <c r="AI28" t="s">
        <v>1217</v>
      </c>
      <c r="AJ28">
        <v>210</v>
      </c>
      <c r="AK28" t="s">
        <v>1491</v>
      </c>
      <c r="AN28" t="s">
        <v>1083</v>
      </c>
      <c r="AO28">
        <v>2015</v>
      </c>
      <c r="AP28" t="s">
        <v>1531</v>
      </c>
      <c r="AQ28" t="s">
        <v>775</v>
      </c>
      <c r="AR28" t="s">
        <v>1545</v>
      </c>
      <c r="AS28" t="s">
        <v>1084</v>
      </c>
      <c r="AT28">
        <v>3</v>
      </c>
      <c r="AU28">
        <v>3</v>
      </c>
      <c r="AV28">
        <v>3</v>
      </c>
      <c r="AW28">
        <v>3</v>
      </c>
      <c r="AX28">
        <v>3.5</v>
      </c>
      <c r="AY28">
        <v>2.5</v>
      </c>
      <c r="AZ28">
        <v>3</v>
      </c>
      <c r="BA28">
        <v>3</v>
      </c>
      <c r="BB28" t="s">
        <v>102</v>
      </c>
      <c r="BC28">
        <v>425</v>
      </c>
      <c r="BD28" t="s">
        <v>526</v>
      </c>
    </row>
    <row r="29" spans="2:56" x14ac:dyDescent="0.35">
      <c r="B29" t="s">
        <v>742</v>
      </c>
      <c r="C29">
        <v>2013</v>
      </c>
      <c r="D29" t="s">
        <v>1537</v>
      </c>
      <c r="E29" t="s">
        <v>743</v>
      </c>
      <c r="F29" t="s">
        <v>1544</v>
      </c>
      <c r="G29" t="s">
        <v>744</v>
      </c>
      <c r="H29">
        <v>2.93</v>
      </c>
      <c r="I29">
        <v>3</v>
      </c>
      <c r="J29">
        <v>4</v>
      </c>
      <c r="K29">
        <v>2.5</v>
      </c>
      <c r="L29">
        <v>2.5</v>
      </c>
      <c r="M29">
        <v>3.5</v>
      </c>
      <c r="N29">
        <v>2</v>
      </c>
      <c r="O29">
        <v>3</v>
      </c>
      <c r="P29" t="s">
        <v>97</v>
      </c>
      <c r="Q29">
        <v>80</v>
      </c>
      <c r="R29" t="s">
        <v>377</v>
      </c>
      <c r="U29" t="s">
        <v>1186</v>
      </c>
      <c r="V29">
        <v>2016</v>
      </c>
      <c r="W29" t="s">
        <v>1531</v>
      </c>
      <c r="X29" t="s">
        <v>655</v>
      </c>
      <c r="Y29" t="s">
        <v>1544</v>
      </c>
      <c r="Z29" t="s">
        <v>656</v>
      </c>
      <c r="AA29">
        <v>4.29</v>
      </c>
      <c r="AB29">
        <v>4.5</v>
      </c>
      <c r="AC29">
        <v>4.5</v>
      </c>
      <c r="AD29">
        <v>4</v>
      </c>
      <c r="AE29">
        <v>4</v>
      </c>
      <c r="AF29">
        <v>4</v>
      </c>
      <c r="AG29">
        <v>4</v>
      </c>
      <c r="AH29">
        <v>5</v>
      </c>
      <c r="AI29" t="s">
        <v>282</v>
      </c>
      <c r="AJ29">
        <v>107</v>
      </c>
      <c r="AK29" t="s">
        <v>504</v>
      </c>
      <c r="AN29" t="s">
        <v>1152</v>
      </c>
      <c r="AO29">
        <v>2015</v>
      </c>
      <c r="AP29" t="s">
        <v>1531</v>
      </c>
      <c r="AQ29" t="s">
        <v>1153</v>
      </c>
      <c r="AR29" t="s">
        <v>1546</v>
      </c>
      <c r="AS29" t="s">
        <v>1154</v>
      </c>
      <c r="AT29">
        <v>3.36</v>
      </c>
      <c r="AU29">
        <v>3.5</v>
      </c>
      <c r="AV29">
        <v>3.5</v>
      </c>
      <c r="AW29">
        <v>4</v>
      </c>
      <c r="AX29">
        <v>3</v>
      </c>
      <c r="AY29">
        <v>3</v>
      </c>
      <c r="AZ29">
        <v>3</v>
      </c>
      <c r="BA29">
        <v>3.5</v>
      </c>
      <c r="BB29" t="s">
        <v>303</v>
      </c>
      <c r="BC29">
        <v>27</v>
      </c>
      <c r="BD29" t="s">
        <v>527</v>
      </c>
    </row>
    <row r="30" spans="2:56" x14ac:dyDescent="0.35">
      <c r="B30" t="s">
        <v>57</v>
      </c>
      <c r="C30">
        <v>2012</v>
      </c>
      <c r="D30" t="s">
        <v>58</v>
      </c>
      <c r="E30" t="s">
        <v>659</v>
      </c>
      <c r="F30" t="s">
        <v>1544</v>
      </c>
      <c r="G30" t="s">
        <v>59</v>
      </c>
      <c r="H30">
        <v>3.21</v>
      </c>
      <c r="I30">
        <v>3</v>
      </c>
      <c r="J30">
        <v>3.5</v>
      </c>
      <c r="K30">
        <v>2.5</v>
      </c>
      <c r="L30">
        <v>3</v>
      </c>
      <c r="M30">
        <v>3.5</v>
      </c>
      <c r="N30">
        <v>3</v>
      </c>
      <c r="O30">
        <v>4</v>
      </c>
      <c r="P30" t="s">
        <v>60</v>
      </c>
      <c r="Q30">
        <v>85</v>
      </c>
      <c r="R30" t="s">
        <v>378</v>
      </c>
      <c r="U30" t="s">
        <v>709</v>
      </c>
      <c r="V30">
        <v>2015</v>
      </c>
      <c r="W30" t="s">
        <v>1531</v>
      </c>
      <c r="X30" t="s">
        <v>661</v>
      </c>
      <c r="Y30" t="s">
        <v>1544</v>
      </c>
      <c r="Z30" t="s">
        <v>708</v>
      </c>
      <c r="AA30">
        <v>3.29</v>
      </c>
      <c r="AB30">
        <v>4</v>
      </c>
      <c r="AC30">
        <v>3.5</v>
      </c>
      <c r="AD30">
        <v>3</v>
      </c>
      <c r="AE30">
        <v>3</v>
      </c>
      <c r="AF30">
        <v>3</v>
      </c>
      <c r="AG30">
        <v>3.5</v>
      </c>
      <c r="AH30">
        <v>3</v>
      </c>
      <c r="AI30" t="s">
        <v>80</v>
      </c>
      <c r="AJ30">
        <v>172</v>
      </c>
      <c r="AK30" t="s">
        <v>413</v>
      </c>
      <c r="AN30" t="s">
        <v>674</v>
      </c>
      <c r="AO30">
        <v>2014</v>
      </c>
      <c r="AP30" t="s">
        <v>1531</v>
      </c>
      <c r="AQ30" t="s">
        <v>661</v>
      </c>
      <c r="AR30" t="s">
        <v>1545</v>
      </c>
      <c r="AS30" t="s">
        <v>675</v>
      </c>
      <c r="AT30">
        <v>3.14</v>
      </c>
      <c r="AU30">
        <v>3</v>
      </c>
      <c r="AV30">
        <v>3.5</v>
      </c>
      <c r="AW30">
        <v>3.5</v>
      </c>
      <c r="AX30">
        <v>3</v>
      </c>
      <c r="AY30">
        <v>2.5</v>
      </c>
      <c r="AZ30">
        <v>3.5</v>
      </c>
      <c r="BA30">
        <v>3</v>
      </c>
      <c r="BB30" t="s">
        <v>67</v>
      </c>
      <c r="BC30">
        <v>350</v>
      </c>
      <c r="BD30" t="s">
        <v>528</v>
      </c>
    </row>
    <row r="31" spans="2:56" x14ac:dyDescent="0.35">
      <c r="B31" t="s">
        <v>806</v>
      </c>
      <c r="C31">
        <v>2012</v>
      </c>
      <c r="D31" t="s">
        <v>1533</v>
      </c>
      <c r="E31" t="s">
        <v>807</v>
      </c>
      <c r="F31" t="s">
        <v>1544</v>
      </c>
      <c r="G31" t="s">
        <v>128</v>
      </c>
      <c r="H31">
        <v>3.93</v>
      </c>
      <c r="I31">
        <v>4</v>
      </c>
      <c r="J31">
        <v>4</v>
      </c>
      <c r="K31">
        <v>4</v>
      </c>
      <c r="L31">
        <v>3.5</v>
      </c>
      <c r="M31">
        <v>4</v>
      </c>
      <c r="N31">
        <v>4</v>
      </c>
      <c r="O31">
        <v>4</v>
      </c>
      <c r="P31" t="s">
        <v>129</v>
      </c>
      <c r="Q31">
        <v>79</v>
      </c>
      <c r="R31" t="s">
        <v>379</v>
      </c>
      <c r="U31" t="s">
        <v>1383</v>
      </c>
      <c r="V31">
        <v>2015</v>
      </c>
      <c r="W31" t="s">
        <v>1531</v>
      </c>
      <c r="X31" t="s">
        <v>1428</v>
      </c>
      <c r="Y31" t="s">
        <v>1544</v>
      </c>
      <c r="Z31" t="s">
        <v>1021</v>
      </c>
      <c r="AA31">
        <v>3.43</v>
      </c>
      <c r="AB31">
        <v>4</v>
      </c>
      <c r="AC31">
        <v>3.5</v>
      </c>
      <c r="AD31">
        <v>4</v>
      </c>
      <c r="AE31">
        <v>3</v>
      </c>
      <c r="AF31">
        <v>2</v>
      </c>
      <c r="AG31">
        <v>4</v>
      </c>
      <c r="AH31">
        <v>3.5</v>
      </c>
      <c r="AI31" t="s">
        <v>1317</v>
      </c>
      <c r="AJ31">
        <v>119</v>
      </c>
      <c r="AK31" t="s">
        <v>1480</v>
      </c>
      <c r="AN31" t="s">
        <v>714</v>
      </c>
      <c r="AO31">
        <v>2014</v>
      </c>
      <c r="AP31" t="s">
        <v>1531</v>
      </c>
      <c r="AQ31" t="s">
        <v>715</v>
      </c>
      <c r="AR31" t="s">
        <v>1545</v>
      </c>
      <c r="AS31" t="s">
        <v>716</v>
      </c>
      <c r="AT31">
        <v>2.71</v>
      </c>
      <c r="AU31">
        <v>2.5</v>
      </c>
      <c r="AV31">
        <v>3</v>
      </c>
      <c r="AW31">
        <v>3</v>
      </c>
      <c r="AX31">
        <v>4</v>
      </c>
      <c r="AY31">
        <v>1.5</v>
      </c>
      <c r="AZ31">
        <v>3</v>
      </c>
      <c r="BA31">
        <v>2</v>
      </c>
      <c r="BB31" t="s">
        <v>85</v>
      </c>
      <c r="BC31">
        <v>325</v>
      </c>
      <c r="BD31" t="s">
        <v>529</v>
      </c>
    </row>
    <row r="32" spans="2:56" x14ac:dyDescent="0.35">
      <c r="B32" t="s">
        <v>878</v>
      </c>
      <c r="C32">
        <v>2012</v>
      </c>
      <c r="D32" t="s">
        <v>1532</v>
      </c>
      <c r="E32" t="s">
        <v>879</v>
      </c>
      <c r="F32" t="s">
        <v>1544</v>
      </c>
      <c r="G32" t="s">
        <v>880</v>
      </c>
      <c r="H32">
        <v>3.57</v>
      </c>
      <c r="I32">
        <v>3.5</v>
      </c>
      <c r="J32">
        <v>3</v>
      </c>
      <c r="K32">
        <v>2.5</v>
      </c>
      <c r="L32">
        <v>3</v>
      </c>
      <c r="M32">
        <v>4.5</v>
      </c>
      <c r="N32">
        <v>3.5</v>
      </c>
      <c r="O32">
        <v>5</v>
      </c>
      <c r="P32" t="s">
        <v>168</v>
      </c>
      <c r="Q32">
        <v>62</v>
      </c>
      <c r="R32" t="s">
        <v>380</v>
      </c>
      <c r="U32" t="s">
        <v>851</v>
      </c>
      <c r="V32">
        <v>2015</v>
      </c>
      <c r="W32" t="s">
        <v>1531</v>
      </c>
      <c r="X32" t="s">
        <v>705</v>
      </c>
      <c r="Y32" t="s">
        <v>1544</v>
      </c>
      <c r="Z32" t="s">
        <v>152</v>
      </c>
      <c r="AA32">
        <v>4.1399999999999997</v>
      </c>
      <c r="AB32">
        <v>4</v>
      </c>
      <c r="AC32">
        <v>4.5</v>
      </c>
      <c r="AD32">
        <v>4</v>
      </c>
      <c r="AE32">
        <v>4</v>
      </c>
      <c r="AF32">
        <v>4.5</v>
      </c>
      <c r="AG32">
        <v>3.5</v>
      </c>
      <c r="AH32">
        <v>4.5</v>
      </c>
      <c r="AI32" t="s">
        <v>153</v>
      </c>
      <c r="AJ32">
        <v>119</v>
      </c>
      <c r="AK32" t="s">
        <v>430</v>
      </c>
      <c r="AN32" t="s">
        <v>720</v>
      </c>
      <c r="AO32">
        <v>2014</v>
      </c>
      <c r="AP32" t="s">
        <v>1531</v>
      </c>
      <c r="AQ32" t="s">
        <v>718</v>
      </c>
      <c r="AR32" t="s">
        <v>1545</v>
      </c>
      <c r="AS32" t="s">
        <v>721</v>
      </c>
      <c r="AT32">
        <v>3.5</v>
      </c>
      <c r="AU32">
        <v>3.5</v>
      </c>
      <c r="AV32">
        <v>3.5</v>
      </c>
      <c r="AW32">
        <v>3.5</v>
      </c>
      <c r="AX32">
        <v>3.5</v>
      </c>
      <c r="AY32">
        <v>3</v>
      </c>
      <c r="AZ32">
        <v>3.5</v>
      </c>
      <c r="BA32">
        <v>4</v>
      </c>
      <c r="BB32" t="s">
        <v>86</v>
      </c>
      <c r="BC32">
        <v>250</v>
      </c>
      <c r="BD32" t="s">
        <v>530</v>
      </c>
    </row>
    <row r="33" spans="2:56" x14ac:dyDescent="0.35">
      <c r="B33" t="s">
        <v>1122</v>
      </c>
      <c r="C33">
        <v>2011</v>
      </c>
      <c r="D33" t="s">
        <v>1533</v>
      </c>
      <c r="E33" t="s">
        <v>1123</v>
      </c>
      <c r="F33" t="s">
        <v>1544</v>
      </c>
      <c r="G33" t="s">
        <v>284</v>
      </c>
      <c r="H33">
        <v>3.14</v>
      </c>
      <c r="I33">
        <v>3</v>
      </c>
      <c r="J33">
        <v>3.5</v>
      </c>
      <c r="K33">
        <v>3</v>
      </c>
      <c r="L33">
        <v>3</v>
      </c>
      <c r="M33">
        <v>3</v>
      </c>
      <c r="N33">
        <v>3.5</v>
      </c>
      <c r="O33">
        <v>3</v>
      </c>
      <c r="P33" t="s">
        <v>285</v>
      </c>
      <c r="Q33">
        <v>80</v>
      </c>
      <c r="R33" t="s">
        <v>381</v>
      </c>
      <c r="U33" t="s">
        <v>1077</v>
      </c>
      <c r="V33">
        <v>2015</v>
      </c>
      <c r="W33" t="s">
        <v>1531</v>
      </c>
      <c r="X33" t="s">
        <v>947</v>
      </c>
      <c r="Y33" t="s">
        <v>1544</v>
      </c>
      <c r="Z33" t="s">
        <v>948</v>
      </c>
      <c r="AA33">
        <v>3.93</v>
      </c>
      <c r="AB33">
        <v>4</v>
      </c>
      <c r="AC33">
        <v>4</v>
      </c>
      <c r="AD33">
        <v>4</v>
      </c>
      <c r="AE33">
        <v>4</v>
      </c>
      <c r="AF33">
        <v>3.5</v>
      </c>
      <c r="AG33">
        <v>4</v>
      </c>
      <c r="AH33">
        <v>4</v>
      </c>
      <c r="AI33" t="s">
        <v>263</v>
      </c>
      <c r="AJ33">
        <v>120</v>
      </c>
      <c r="AK33" t="s">
        <v>475</v>
      </c>
      <c r="AN33" t="s">
        <v>722</v>
      </c>
      <c r="AO33">
        <v>2014</v>
      </c>
      <c r="AP33" t="s">
        <v>1531</v>
      </c>
      <c r="AQ33" t="s">
        <v>718</v>
      </c>
      <c r="AR33" t="s">
        <v>1546</v>
      </c>
      <c r="AS33" t="s">
        <v>721</v>
      </c>
      <c r="AT33">
        <v>3.71</v>
      </c>
      <c r="AU33">
        <v>3.5</v>
      </c>
      <c r="AV33">
        <v>3.5</v>
      </c>
      <c r="AW33">
        <v>3.5</v>
      </c>
      <c r="AX33">
        <v>3.5</v>
      </c>
      <c r="AY33">
        <v>4</v>
      </c>
      <c r="AZ33">
        <v>4</v>
      </c>
      <c r="BA33">
        <v>4</v>
      </c>
      <c r="BB33" t="s">
        <v>87</v>
      </c>
      <c r="BC33">
        <v>120</v>
      </c>
      <c r="BD33" t="s">
        <v>531</v>
      </c>
    </row>
    <row r="34" spans="2:56" x14ac:dyDescent="0.35">
      <c r="B34" t="s">
        <v>1179</v>
      </c>
      <c r="C34">
        <v>2011</v>
      </c>
      <c r="D34" t="s">
        <v>1535</v>
      </c>
      <c r="E34" t="s">
        <v>1180</v>
      </c>
      <c r="F34" t="s">
        <v>1544</v>
      </c>
      <c r="G34" t="s">
        <v>1181</v>
      </c>
      <c r="H34">
        <v>3.5</v>
      </c>
      <c r="I34">
        <v>3</v>
      </c>
      <c r="J34">
        <v>3</v>
      </c>
      <c r="K34">
        <v>3.5</v>
      </c>
      <c r="L34">
        <v>4</v>
      </c>
      <c r="M34">
        <v>4.5</v>
      </c>
      <c r="N34">
        <v>3.5</v>
      </c>
      <c r="O34">
        <v>3</v>
      </c>
      <c r="P34" t="s">
        <v>248</v>
      </c>
      <c r="Q34">
        <v>89</v>
      </c>
      <c r="R34" t="s">
        <v>382</v>
      </c>
      <c r="U34" t="s">
        <v>1087</v>
      </c>
      <c r="V34">
        <v>2015</v>
      </c>
      <c r="W34" t="s">
        <v>1531</v>
      </c>
      <c r="X34" t="s">
        <v>1088</v>
      </c>
      <c r="Y34" t="s">
        <v>1544</v>
      </c>
      <c r="Z34" t="s">
        <v>1089</v>
      </c>
      <c r="AA34">
        <v>3.79</v>
      </c>
      <c r="AB34">
        <v>4</v>
      </c>
      <c r="AC34">
        <v>4</v>
      </c>
      <c r="AD34">
        <v>3.5</v>
      </c>
      <c r="AE34">
        <v>3.5</v>
      </c>
      <c r="AF34">
        <v>3.5</v>
      </c>
      <c r="AG34">
        <v>4</v>
      </c>
      <c r="AH34">
        <v>4</v>
      </c>
      <c r="AI34" t="s">
        <v>268</v>
      </c>
      <c r="AJ34">
        <v>120</v>
      </c>
      <c r="AK34" t="s">
        <v>478</v>
      </c>
      <c r="AN34" t="s">
        <v>1378</v>
      </c>
      <c r="AO34">
        <v>2014</v>
      </c>
      <c r="AP34" t="s">
        <v>1531</v>
      </c>
      <c r="AQ34" t="s">
        <v>817</v>
      </c>
      <c r="AR34" t="s">
        <v>1545</v>
      </c>
      <c r="AS34" t="s">
        <v>1443</v>
      </c>
      <c r="AT34">
        <v>3.86</v>
      </c>
      <c r="AU34">
        <v>4</v>
      </c>
      <c r="AV34">
        <v>4.5</v>
      </c>
      <c r="AW34">
        <v>4.5</v>
      </c>
      <c r="AX34">
        <v>3.5</v>
      </c>
      <c r="AY34">
        <v>3.5</v>
      </c>
      <c r="AZ34">
        <v>3.5</v>
      </c>
      <c r="BA34">
        <v>3.5</v>
      </c>
      <c r="BB34" t="s">
        <v>1339</v>
      </c>
      <c r="BC34">
        <v>735</v>
      </c>
      <c r="BD34" t="s">
        <v>1502</v>
      </c>
    </row>
    <row r="35" spans="2:56" x14ac:dyDescent="0.35">
      <c r="B35" t="s">
        <v>657</v>
      </c>
      <c r="C35">
        <v>2010</v>
      </c>
      <c r="D35" t="s">
        <v>1533</v>
      </c>
      <c r="E35" t="s">
        <v>658</v>
      </c>
      <c r="F35" t="s">
        <v>1544</v>
      </c>
      <c r="G35" t="s">
        <v>55</v>
      </c>
      <c r="H35">
        <v>3.29</v>
      </c>
      <c r="I35">
        <v>3</v>
      </c>
      <c r="J35">
        <v>4</v>
      </c>
      <c r="K35">
        <v>3.5</v>
      </c>
      <c r="L35">
        <v>3.5</v>
      </c>
      <c r="M35">
        <v>3</v>
      </c>
      <c r="N35">
        <v>3</v>
      </c>
      <c r="O35">
        <v>3</v>
      </c>
      <c r="P35" t="s">
        <v>56</v>
      </c>
      <c r="Q35">
        <v>65</v>
      </c>
      <c r="R35" t="s">
        <v>383</v>
      </c>
      <c r="U35" t="s">
        <v>1387</v>
      </c>
      <c r="V35">
        <v>2014</v>
      </c>
      <c r="W35" t="s">
        <v>1531</v>
      </c>
      <c r="X35" t="s">
        <v>1342</v>
      </c>
      <c r="Y35" t="s">
        <v>1543</v>
      </c>
      <c r="Z35" t="s">
        <v>1447</v>
      </c>
      <c r="AA35">
        <v>3.29</v>
      </c>
      <c r="AB35">
        <v>3.5</v>
      </c>
      <c r="AC35">
        <v>3.5</v>
      </c>
      <c r="AD35">
        <v>3.5</v>
      </c>
      <c r="AE35">
        <v>3</v>
      </c>
      <c r="AF35">
        <v>2.5</v>
      </c>
      <c r="AG35">
        <v>3.5</v>
      </c>
      <c r="AH35">
        <v>3.5</v>
      </c>
      <c r="AI35" t="s">
        <v>1343</v>
      </c>
      <c r="AJ35">
        <v>248</v>
      </c>
      <c r="AK35" t="s">
        <v>1482</v>
      </c>
      <c r="AN35" t="s">
        <v>1397</v>
      </c>
      <c r="AO35">
        <v>2014</v>
      </c>
      <c r="AP35" t="s">
        <v>1531</v>
      </c>
      <c r="AQ35" t="s">
        <v>692</v>
      </c>
      <c r="AR35" t="s">
        <v>1545</v>
      </c>
      <c r="AS35" t="s">
        <v>1204</v>
      </c>
      <c r="AT35">
        <v>3.71</v>
      </c>
      <c r="AU35">
        <v>3</v>
      </c>
      <c r="AV35">
        <v>4</v>
      </c>
      <c r="AW35">
        <v>4</v>
      </c>
      <c r="AX35">
        <v>4</v>
      </c>
      <c r="AY35">
        <v>4</v>
      </c>
      <c r="AZ35">
        <v>3.5</v>
      </c>
      <c r="BA35">
        <v>3.5</v>
      </c>
      <c r="BB35" t="s">
        <v>1349</v>
      </c>
      <c r="BC35">
        <v>752</v>
      </c>
      <c r="BD35" t="s">
        <v>1514</v>
      </c>
    </row>
    <row r="36" spans="2:56" x14ac:dyDescent="0.35">
      <c r="B36" t="s">
        <v>757</v>
      </c>
      <c r="C36">
        <v>2010</v>
      </c>
      <c r="D36" t="s">
        <v>1535</v>
      </c>
      <c r="E36" t="s">
        <v>758</v>
      </c>
      <c r="F36" t="s">
        <v>1544</v>
      </c>
      <c r="G36" t="s">
        <v>759</v>
      </c>
      <c r="H36">
        <v>3.57</v>
      </c>
      <c r="I36">
        <v>4</v>
      </c>
      <c r="J36">
        <v>4</v>
      </c>
      <c r="K36">
        <v>4.5</v>
      </c>
      <c r="L36">
        <v>3.5</v>
      </c>
      <c r="M36">
        <v>3</v>
      </c>
      <c r="N36">
        <v>3</v>
      </c>
      <c r="O36">
        <v>3</v>
      </c>
      <c r="P36" t="s">
        <v>102</v>
      </c>
      <c r="Q36">
        <v>97</v>
      </c>
      <c r="R36" t="s">
        <v>384</v>
      </c>
      <c r="U36" t="s">
        <v>1389</v>
      </c>
      <c r="V36">
        <v>2014</v>
      </c>
      <c r="W36" t="s">
        <v>1531</v>
      </c>
      <c r="X36" t="s">
        <v>885</v>
      </c>
      <c r="Y36" t="s">
        <v>1544</v>
      </c>
      <c r="Z36" t="s">
        <v>886</v>
      </c>
      <c r="AA36">
        <v>3.14</v>
      </c>
      <c r="AB36">
        <v>4</v>
      </c>
      <c r="AC36">
        <v>4</v>
      </c>
      <c r="AD36">
        <v>3.5</v>
      </c>
      <c r="AE36">
        <v>3</v>
      </c>
      <c r="AF36">
        <v>2.5</v>
      </c>
      <c r="AG36">
        <v>2.5</v>
      </c>
      <c r="AH36">
        <v>2.5</v>
      </c>
      <c r="AI36" t="s">
        <v>1319</v>
      </c>
      <c r="AJ36">
        <v>73</v>
      </c>
      <c r="AK36" t="s">
        <v>1484</v>
      </c>
      <c r="AN36" t="s">
        <v>985</v>
      </c>
      <c r="AO36">
        <v>2014</v>
      </c>
      <c r="AP36" t="s">
        <v>1531</v>
      </c>
      <c r="AQ36" t="s">
        <v>697</v>
      </c>
      <c r="AR36" t="s">
        <v>1545</v>
      </c>
      <c r="AS36" t="s">
        <v>986</v>
      </c>
      <c r="AT36">
        <v>3.71</v>
      </c>
      <c r="AU36">
        <v>3.5</v>
      </c>
      <c r="AV36">
        <v>3.5</v>
      </c>
      <c r="AW36">
        <v>4</v>
      </c>
      <c r="AX36">
        <v>4</v>
      </c>
      <c r="AY36">
        <v>3</v>
      </c>
      <c r="AZ36">
        <v>4</v>
      </c>
      <c r="BA36">
        <v>4</v>
      </c>
      <c r="BB36" t="s">
        <v>217</v>
      </c>
      <c r="BC36">
        <v>300</v>
      </c>
      <c r="BD36" t="s">
        <v>532</v>
      </c>
    </row>
    <row r="37" spans="2:56" x14ac:dyDescent="0.35">
      <c r="B37" t="s">
        <v>1101</v>
      </c>
      <c r="C37">
        <v>2010</v>
      </c>
      <c r="D37" t="s">
        <v>1542</v>
      </c>
      <c r="E37" t="s">
        <v>1102</v>
      </c>
      <c r="F37" t="s">
        <v>1544</v>
      </c>
      <c r="G37" t="s">
        <v>1103</v>
      </c>
      <c r="H37">
        <v>4.1399999999999997</v>
      </c>
      <c r="I37">
        <v>5</v>
      </c>
      <c r="J37">
        <v>4.5</v>
      </c>
      <c r="K37">
        <v>3.5</v>
      </c>
      <c r="L37">
        <v>3</v>
      </c>
      <c r="M37">
        <v>5</v>
      </c>
      <c r="N37">
        <v>3</v>
      </c>
      <c r="O37">
        <v>5</v>
      </c>
      <c r="P37" t="s">
        <v>351</v>
      </c>
      <c r="Q37">
        <v>79</v>
      </c>
      <c r="R37" t="s">
        <v>385</v>
      </c>
      <c r="U37" t="s">
        <v>1269</v>
      </c>
      <c r="V37">
        <v>2014</v>
      </c>
      <c r="W37" t="s">
        <v>1531</v>
      </c>
      <c r="X37" t="s">
        <v>918</v>
      </c>
      <c r="Y37" t="s">
        <v>1544</v>
      </c>
      <c r="Z37" t="s">
        <v>1033</v>
      </c>
      <c r="AA37">
        <v>4.07</v>
      </c>
      <c r="AB37">
        <v>4</v>
      </c>
      <c r="AC37">
        <v>4.5</v>
      </c>
      <c r="AD37">
        <v>4</v>
      </c>
      <c r="AE37">
        <v>3.5</v>
      </c>
      <c r="AF37">
        <v>3</v>
      </c>
      <c r="AG37">
        <v>4.5</v>
      </c>
      <c r="AH37">
        <v>5</v>
      </c>
      <c r="AI37" t="s">
        <v>1201</v>
      </c>
      <c r="AJ37">
        <v>51</v>
      </c>
      <c r="AK37" t="s">
        <v>1241</v>
      </c>
      <c r="AN37" t="s">
        <v>988</v>
      </c>
      <c r="AO37">
        <v>2014</v>
      </c>
      <c r="AP37" t="s">
        <v>1531</v>
      </c>
      <c r="AQ37" t="s">
        <v>737</v>
      </c>
      <c r="AR37" t="s">
        <v>1545</v>
      </c>
      <c r="AS37" t="s">
        <v>989</v>
      </c>
      <c r="AT37">
        <v>3.5</v>
      </c>
      <c r="AU37">
        <v>3</v>
      </c>
      <c r="AV37">
        <v>3.5</v>
      </c>
      <c r="AW37">
        <v>4</v>
      </c>
      <c r="AX37">
        <v>3</v>
      </c>
      <c r="AY37">
        <v>3.5</v>
      </c>
      <c r="AZ37">
        <v>4</v>
      </c>
      <c r="BA37">
        <v>3.5</v>
      </c>
      <c r="BB37" t="s">
        <v>219</v>
      </c>
      <c r="BC37">
        <v>625</v>
      </c>
      <c r="BD37" t="s">
        <v>533</v>
      </c>
    </row>
    <row r="38" spans="2:56" x14ac:dyDescent="0.35">
      <c r="B38" t="s">
        <v>1126</v>
      </c>
      <c r="C38">
        <v>2009</v>
      </c>
      <c r="D38" t="s">
        <v>1541</v>
      </c>
      <c r="E38" t="s">
        <v>1058</v>
      </c>
      <c r="F38" t="s">
        <v>1544</v>
      </c>
      <c r="G38" t="s">
        <v>353</v>
      </c>
      <c r="H38">
        <v>3.79</v>
      </c>
      <c r="I38">
        <v>3.5</v>
      </c>
      <c r="J38">
        <v>5</v>
      </c>
      <c r="K38">
        <v>3.5</v>
      </c>
      <c r="L38">
        <v>3.5</v>
      </c>
      <c r="M38">
        <v>3</v>
      </c>
      <c r="N38">
        <v>3.5</v>
      </c>
      <c r="O38">
        <v>4.5</v>
      </c>
      <c r="P38" t="s">
        <v>349</v>
      </c>
      <c r="Q38">
        <v>75</v>
      </c>
      <c r="R38" t="s">
        <v>386</v>
      </c>
      <c r="U38" t="s">
        <v>1165</v>
      </c>
      <c r="V38">
        <v>2014</v>
      </c>
      <c r="W38" t="s">
        <v>1531</v>
      </c>
      <c r="X38" t="s">
        <v>750</v>
      </c>
      <c r="Y38" t="s">
        <v>1544</v>
      </c>
      <c r="Z38" t="s">
        <v>196</v>
      </c>
      <c r="AA38">
        <v>3.64</v>
      </c>
      <c r="AB38">
        <v>4</v>
      </c>
      <c r="AC38">
        <v>3.5</v>
      </c>
      <c r="AD38">
        <v>3.5</v>
      </c>
      <c r="AE38">
        <v>4</v>
      </c>
      <c r="AF38">
        <v>3.5</v>
      </c>
      <c r="AG38">
        <v>3</v>
      </c>
      <c r="AH38">
        <v>4</v>
      </c>
      <c r="AI38" t="s">
        <v>307</v>
      </c>
      <c r="AJ38">
        <v>103</v>
      </c>
      <c r="AK38" t="s">
        <v>501</v>
      </c>
      <c r="AN38" t="s">
        <v>1012</v>
      </c>
      <c r="AO38">
        <v>2014</v>
      </c>
      <c r="AP38" t="s">
        <v>1531</v>
      </c>
      <c r="AQ38" t="s">
        <v>1013</v>
      </c>
      <c r="AR38" t="s">
        <v>1545</v>
      </c>
      <c r="AS38" t="s">
        <v>791</v>
      </c>
      <c r="AT38">
        <v>4.21</v>
      </c>
      <c r="AU38">
        <v>4</v>
      </c>
      <c r="AV38">
        <v>4</v>
      </c>
      <c r="AW38">
        <v>4</v>
      </c>
      <c r="AX38">
        <v>4.5</v>
      </c>
      <c r="AY38">
        <v>4.5</v>
      </c>
      <c r="AZ38">
        <v>3.5</v>
      </c>
      <c r="BA38">
        <v>5</v>
      </c>
      <c r="BB38" t="s">
        <v>233</v>
      </c>
      <c r="BC38">
        <v>275</v>
      </c>
      <c r="BD38" t="s">
        <v>534</v>
      </c>
    </row>
    <row r="39" spans="2:56" x14ac:dyDescent="0.35">
      <c r="B39" t="s">
        <v>1007</v>
      </c>
      <c r="C39">
        <v>2007</v>
      </c>
      <c r="D39" t="s">
        <v>1533</v>
      </c>
      <c r="E39" t="s">
        <v>1008</v>
      </c>
      <c r="F39" t="s">
        <v>1544</v>
      </c>
      <c r="G39" t="s">
        <v>228</v>
      </c>
      <c r="H39">
        <v>3.21</v>
      </c>
      <c r="I39">
        <v>3</v>
      </c>
      <c r="J39">
        <v>3</v>
      </c>
      <c r="K39">
        <v>3</v>
      </c>
      <c r="L39">
        <v>3.5</v>
      </c>
      <c r="M39">
        <v>3.5</v>
      </c>
      <c r="N39">
        <v>2.5</v>
      </c>
      <c r="O39">
        <v>4</v>
      </c>
      <c r="P39" t="s">
        <v>229</v>
      </c>
      <c r="Q39">
        <v>96</v>
      </c>
      <c r="R39" t="s">
        <v>387</v>
      </c>
      <c r="U39" t="s">
        <v>681</v>
      </c>
      <c r="V39">
        <v>2013</v>
      </c>
      <c r="W39" t="s">
        <v>1531</v>
      </c>
      <c r="X39" t="s">
        <v>682</v>
      </c>
      <c r="Y39" t="s">
        <v>1544</v>
      </c>
      <c r="Z39" t="s">
        <v>678</v>
      </c>
      <c r="AA39">
        <v>3.14</v>
      </c>
      <c r="AB39">
        <v>3</v>
      </c>
      <c r="AC39">
        <v>3</v>
      </c>
      <c r="AD39">
        <v>4</v>
      </c>
      <c r="AE39">
        <v>2.5</v>
      </c>
      <c r="AF39">
        <v>3.5</v>
      </c>
      <c r="AG39">
        <v>3</v>
      </c>
      <c r="AH39">
        <v>3</v>
      </c>
      <c r="AI39" t="s">
        <v>71</v>
      </c>
      <c r="AJ39">
        <v>83</v>
      </c>
      <c r="AK39" t="s">
        <v>407</v>
      </c>
      <c r="AN39" t="s">
        <v>1025</v>
      </c>
      <c r="AO39">
        <v>2014</v>
      </c>
      <c r="AP39" t="s">
        <v>1531</v>
      </c>
      <c r="AQ39" t="s">
        <v>1026</v>
      </c>
      <c r="AR39" t="s">
        <v>1545</v>
      </c>
      <c r="AS39" t="s">
        <v>1027</v>
      </c>
      <c r="AT39">
        <v>4</v>
      </c>
      <c r="AU39">
        <v>4</v>
      </c>
      <c r="AV39">
        <v>4</v>
      </c>
      <c r="AW39">
        <v>3.5</v>
      </c>
      <c r="AX39">
        <v>4</v>
      </c>
      <c r="AY39">
        <v>3.5</v>
      </c>
      <c r="AZ39">
        <v>4</v>
      </c>
      <c r="BA39">
        <v>5</v>
      </c>
      <c r="BB39" t="s">
        <v>132</v>
      </c>
      <c r="BC39">
        <v>300</v>
      </c>
      <c r="BD39" t="s">
        <v>535</v>
      </c>
    </row>
    <row r="40" spans="2:56" x14ac:dyDescent="0.35">
      <c r="B40" t="s">
        <v>729</v>
      </c>
      <c r="C40">
        <v>2004</v>
      </c>
      <c r="D40" t="s">
        <v>1536</v>
      </c>
      <c r="E40" t="s">
        <v>90</v>
      </c>
      <c r="F40" t="s">
        <v>1544</v>
      </c>
      <c r="G40" t="s">
        <v>91</v>
      </c>
      <c r="H40">
        <v>1.57</v>
      </c>
      <c r="I40">
        <v>2</v>
      </c>
      <c r="J40">
        <v>2</v>
      </c>
      <c r="K40">
        <v>1.5</v>
      </c>
      <c r="L40">
        <v>1.5</v>
      </c>
      <c r="M40">
        <v>1.5</v>
      </c>
      <c r="N40">
        <v>1.5</v>
      </c>
      <c r="O40">
        <v>1</v>
      </c>
      <c r="P40" t="s">
        <v>92</v>
      </c>
      <c r="Q40">
        <v>87</v>
      </c>
      <c r="R40" t="s">
        <v>388</v>
      </c>
      <c r="U40" t="s">
        <v>1370</v>
      </c>
      <c r="V40">
        <v>2013</v>
      </c>
      <c r="W40" t="s">
        <v>1531</v>
      </c>
      <c r="X40" t="s">
        <v>667</v>
      </c>
      <c r="Y40" t="s">
        <v>1544</v>
      </c>
      <c r="Z40" t="s">
        <v>1438</v>
      </c>
      <c r="AA40">
        <v>2.93</v>
      </c>
      <c r="AB40">
        <v>3.5</v>
      </c>
      <c r="AC40">
        <v>3.5</v>
      </c>
      <c r="AD40">
        <v>3.5</v>
      </c>
      <c r="AE40">
        <v>3.5</v>
      </c>
      <c r="AF40">
        <v>2</v>
      </c>
      <c r="AG40">
        <v>2.5</v>
      </c>
      <c r="AH40">
        <v>2</v>
      </c>
      <c r="AI40" t="s">
        <v>1335</v>
      </c>
      <c r="AJ40">
        <v>91</v>
      </c>
      <c r="AK40" t="s">
        <v>1475</v>
      </c>
      <c r="AN40" t="s">
        <v>1028</v>
      </c>
      <c r="AO40">
        <v>2014</v>
      </c>
      <c r="AP40" t="s">
        <v>1531</v>
      </c>
      <c r="AQ40" t="s">
        <v>1029</v>
      </c>
      <c r="AR40" t="s">
        <v>1545</v>
      </c>
      <c r="AS40" t="s">
        <v>1030</v>
      </c>
      <c r="AT40">
        <v>3</v>
      </c>
      <c r="AU40">
        <v>3</v>
      </c>
      <c r="AV40">
        <v>3</v>
      </c>
      <c r="AW40">
        <v>3.5</v>
      </c>
      <c r="AX40">
        <v>3</v>
      </c>
      <c r="AY40">
        <v>2.5</v>
      </c>
      <c r="AZ40">
        <v>3</v>
      </c>
      <c r="BA40">
        <v>3</v>
      </c>
      <c r="BB40" t="s">
        <v>239</v>
      </c>
      <c r="BC40">
        <v>300</v>
      </c>
      <c r="BD40" t="s">
        <v>536</v>
      </c>
    </row>
    <row r="41" spans="2:56" x14ac:dyDescent="0.35">
      <c r="B41" t="s">
        <v>1411</v>
      </c>
      <c r="C41">
        <v>2003</v>
      </c>
      <c r="D41" t="s">
        <v>1532</v>
      </c>
      <c r="E41" t="s">
        <v>1297</v>
      </c>
      <c r="F41" t="s">
        <v>1544</v>
      </c>
      <c r="G41" t="s">
        <v>1358</v>
      </c>
      <c r="H41">
        <v>3.43</v>
      </c>
      <c r="I41">
        <v>3.5</v>
      </c>
      <c r="J41">
        <v>4</v>
      </c>
      <c r="K41">
        <v>3.5</v>
      </c>
      <c r="L41">
        <v>4</v>
      </c>
      <c r="M41">
        <v>3</v>
      </c>
      <c r="N41">
        <v>3.5</v>
      </c>
      <c r="O41">
        <v>2.5</v>
      </c>
      <c r="P41" t="s">
        <v>99</v>
      </c>
      <c r="Q41">
        <v>86</v>
      </c>
      <c r="R41" t="s">
        <v>1470</v>
      </c>
      <c r="U41" t="s">
        <v>1375</v>
      </c>
      <c r="V41">
        <v>2013</v>
      </c>
      <c r="W41" t="s">
        <v>1531</v>
      </c>
      <c r="X41" t="s">
        <v>684</v>
      </c>
      <c r="Y41" t="s">
        <v>1544</v>
      </c>
      <c r="Z41" t="s">
        <v>1440</v>
      </c>
      <c r="AA41">
        <v>3.07</v>
      </c>
      <c r="AB41">
        <v>3</v>
      </c>
      <c r="AC41">
        <v>3</v>
      </c>
      <c r="AD41">
        <v>3.5</v>
      </c>
      <c r="AE41">
        <v>4</v>
      </c>
      <c r="AF41">
        <v>1.5</v>
      </c>
      <c r="AG41">
        <v>4</v>
      </c>
      <c r="AH41">
        <v>2.5</v>
      </c>
      <c r="AI41" t="s">
        <v>1310</v>
      </c>
      <c r="AJ41">
        <v>105</v>
      </c>
      <c r="AK41" t="s">
        <v>1477</v>
      </c>
      <c r="AN41" t="s">
        <v>1053</v>
      </c>
      <c r="AO41">
        <v>2014</v>
      </c>
      <c r="AP41" t="s">
        <v>1531</v>
      </c>
      <c r="AQ41" t="s">
        <v>677</v>
      </c>
      <c r="AR41" t="s">
        <v>1545</v>
      </c>
      <c r="AS41" t="s">
        <v>1021</v>
      </c>
      <c r="AT41">
        <v>3.36</v>
      </c>
      <c r="AU41">
        <v>3</v>
      </c>
      <c r="AV41">
        <v>3</v>
      </c>
      <c r="AW41">
        <v>3</v>
      </c>
      <c r="AX41">
        <v>3.5</v>
      </c>
      <c r="AY41">
        <v>3.5</v>
      </c>
      <c r="AZ41">
        <v>3.5</v>
      </c>
      <c r="BA41">
        <v>4</v>
      </c>
      <c r="BB41" t="s">
        <v>248</v>
      </c>
      <c r="BC41">
        <v>600</v>
      </c>
      <c r="BD41" t="s">
        <v>537</v>
      </c>
    </row>
    <row r="42" spans="2:56" x14ac:dyDescent="0.35">
      <c r="B42" t="s">
        <v>1133</v>
      </c>
      <c r="C42">
        <v>2003</v>
      </c>
      <c r="D42" t="s">
        <v>1533</v>
      </c>
      <c r="E42" t="s">
        <v>1134</v>
      </c>
      <c r="F42" t="s">
        <v>1544</v>
      </c>
      <c r="G42" t="s">
        <v>1103</v>
      </c>
      <c r="H42">
        <v>3.93</v>
      </c>
      <c r="I42">
        <v>4.5</v>
      </c>
      <c r="J42">
        <v>5</v>
      </c>
      <c r="K42">
        <v>4.5</v>
      </c>
      <c r="L42">
        <v>3</v>
      </c>
      <c r="M42">
        <v>3.5</v>
      </c>
      <c r="N42">
        <v>2.5</v>
      </c>
      <c r="O42">
        <v>4.5</v>
      </c>
      <c r="P42" t="s">
        <v>354</v>
      </c>
      <c r="Q42">
        <v>78</v>
      </c>
      <c r="R42" t="s">
        <v>389</v>
      </c>
      <c r="U42" t="s">
        <v>930</v>
      </c>
      <c r="V42">
        <v>2013</v>
      </c>
      <c r="W42" t="s">
        <v>1531</v>
      </c>
      <c r="X42" t="s">
        <v>692</v>
      </c>
      <c r="Y42" t="s">
        <v>1544</v>
      </c>
      <c r="Z42" t="s">
        <v>931</v>
      </c>
      <c r="AA42">
        <v>4.29</v>
      </c>
      <c r="AB42">
        <v>4</v>
      </c>
      <c r="AC42">
        <v>4.5</v>
      </c>
      <c r="AD42">
        <v>4.5</v>
      </c>
      <c r="AE42">
        <v>3</v>
      </c>
      <c r="AF42">
        <v>4.5</v>
      </c>
      <c r="AG42">
        <v>4.5</v>
      </c>
      <c r="AH42">
        <v>5</v>
      </c>
      <c r="AI42" t="s">
        <v>194</v>
      </c>
      <c r="AJ42">
        <v>116</v>
      </c>
      <c r="AK42" t="s">
        <v>444</v>
      </c>
      <c r="AN42" t="s">
        <v>1062</v>
      </c>
      <c r="AO42">
        <v>2014</v>
      </c>
      <c r="AP42" t="s">
        <v>1531</v>
      </c>
      <c r="AQ42" t="s">
        <v>737</v>
      </c>
      <c r="AR42" t="s">
        <v>1545</v>
      </c>
      <c r="AS42" t="s">
        <v>251</v>
      </c>
      <c r="AT42">
        <v>3.93</v>
      </c>
      <c r="AU42">
        <v>4.5</v>
      </c>
      <c r="AV42">
        <v>3.5</v>
      </c>
      <c r="AW42">
        <v>3.5</v>
      </c>
      <c r="AX42">
        <v>3.5</v>
      </c>
      <c r="AY42">
        <v>3.5</v>
      </c>
      <c r="AZ42">
        <v>4.5</v>
      </c>
      <c r="BA42">
        <v>4.5</v>
      </c>
      <c r="BB42" t="s">
        <v>252</v>
      </c>
      <c r="BC42">
        <v>650</v>
      </c>
      <c r="BD42" t="s">
        <v>538</v>
      </c>
    </row>
    <row r="43" spans="2:56" x14ac:dyDescent="0.35">
      <c r="B43" t="s">
        <v>956</v>
      </c>
      <c r="C43">
        <v>2002</v>
      </c>
      <c r="D43" t="s">
        <v>1536</v>
      </c>
      <c r="E43" t="s">
        <v>957</v>
      </c>
      <c r="F43" t="s">
        <v>1544</v>
      </c>
      <c r="G43" t="s">
        <v>958</v>
      </c>
      <c r="H43">
        <v>1.43</v>
      </c>
      <c r="I43">
        <v>1.5</v>
      </c>
      <c r="J43">
        <v>1.5</v>
      </c>
      <c r="K43">
        <v>2</v>
      </c>
      <c r="L43">
        <v>1.5</v>
      </c>
      <c r="M43">
        <v>1.5</v>
      </c>
      <c r="N43">
        <v>1</v>
      </c>
      <c r="O43">
        <v>1</v>
      </c>
      <c r="P43" t="s">
        <v>204</v>
      </c>
      <c r="Q43">
        <v>80</v>
      </c>
      <c r="R43" t="s">
        <v>390</v>
      </c>
      <c r="U43" t="s">
        <v>230</v>
      </c>
      <c r="V43">
        <v>2013</v>
      </c>
      <c r="W43" t="s">
        <v>1531</v>
      </c>
      <c r="X43" t="s">
        <v>718</v>
      </c>
      <c r="Y43" t="s">
        <v>1544</v>
      </c>
      <c r="Z43" t="s">
        <v>231</v>
      </c>
      <c r="AA43">
        <v>2</v>
      </c>
      <c r="AB43">
        <v>2</v>
      </c>
      <c r="AC43">
        <v>3</v>
      </c>
      <c r="AD43">
        <v>5</v>
      </c>
      <c r="AE43">
        <v>1</v>
      </c>
      <c r="AF43">
        <v>1</v>
      </c>
      <c r="AG43">
        <v>1</v>
      </c>
      <c r="AH43">
        <v>1</v>
      </c>
      <c r="AI43" t="s">
        <v>148</v>
      </c>
      <c r="AJ43">
        <v>376</v>
      </c>
      <c r="AK43" t="s">
        <v>462</v>
      </c>
      <c r="AN43" t="s">
        <v>1416</v>
      </c>
      <c r="AO43">
        <v>2014</v>
      </c>
      <c r="AP43" t="s">
        <v>1531</v>
      </c>
      <c r="AQ43" t="s">
        <v>871</v>
      </c>
      <c r="AR43" t="s">
        <v>1545</v>
      </c>
      <c r="AS43" t="s">
        <v>1301</v>
      </c>
      <c r="AT43">
        <v>3.57</v>
      </c>
      <c r="AU43">
        <v>4</v>
      </c>
      <c r="AV43">
        <v>4</v>
      </c>
      <c r="AW43">
        <v>4.5</v>
      </c>
      <c r="AX43">
        <v>3.5</v>
      </c>
      <c r="AY43">
        <v>3</v>
      </c>
      <c r="AZ43">
        <v>3</v>
      </c>
      <c r="BA43">
        <v>3</v>
      </c>
      <c r="BB43" t="s">
        <v>1361</v>
      </c>
      <c r="BC43">
        <v>275</v>
      </c>
      <c r="BD43" t="s">
        <v>1525</v>
      </c>
    </row>
    <row r="44" spans="2:56" x14ac:dyDescent="0.35">
      <c r="B44" t="s">
        <v>1414</v>
      </c>
      <c r="C44">
        <v>2002</v>
      </c>
      <c r="D44" t="s">
        <v>1532</v>
      </c>
      <c r="E44" t="s">
        <v>1297</v>
      </c>
      <c r="F44" t="s">
        <v>1544</v>
      </c>
      <c r="G44" t="s">
        <v>1462</v>
      </c>
      <c r="H44">
        <v>4.1399999999999997</v>
      </c>
      <c r="I44">
        <v>4</v>
      </c>
      <c r="J44">
        <v>4</v>
      </c>
      <c r="K44">
        <v>4</v>
      </c>
      <c r="L44">
        <v>4.5</v>
      </c>
      <c r="M44">
        <v>4.5</v>
      </c>
      <c r="N44">
        <v>3.5</v>
      </c>
      <c r="O44">
        <v>4.5</v>
      </c>
      <c r="P44" t="s">
        <v>1360</v>
      </c>
      <c r="Q44">
        <v>84</v>
      </c>
      <c r="R44" t="s">
        <v>1471</v>
      </c>
      <c r="U44" t="s">
        <v>1278</v>
      </c>
      <c r="V44">
        <v>2013</v>
      </c>
      <c r="W44" t="s">
        <v>1531</v>
      </c>
      <c r="X44" t="s">
        <v>762</v>
      </c>
      <c r="Y44" t="s">
        <v>1543</v>
      </c>
      <c r="Z44" t="s">
        <v>1215</v>
      </c>
      <c r="AA44">
        <v>3.29</v>
      </c>
      <c r="AB44">
        <v>3</v>
      </c>
      <c r="AC44">
        <v>4</v>
      </c>
      <c r="AD44">
        <v>3.5</v>
      </c>
      <c r="AE44">
        <v>3</v>
      </c>
      <c r="AF44">
        <v>3.5</v>
      </c>
      <c r="AG44">
        <v>3</v>
      </c>
      <c r="AH44">
        <v>3</v>
      </c>
      <c r="AI44" t="s">
        <v>1216</v>
      </c>
      <c r="AJ44">
        <v>68</v>
      </c>
      <c r="AK44" t="s">
        <v>1242</v>
      </c>
      <c r="AN44" t="s">
        <v>1281</v>
      </c>
      <c r="AO44">
        <v>2014</v>
      </c>
      <c r="AP44" t="s">
        <v>1531</v>
      </c>
      <c r="AQ44" t="s">
        <v>1295</v>
      </c>
      <c r="AR44" t="s">
        <v>1545</v>
      </c>
      <c r="AS44" t="s">
        <v>1306</v>
      </c>
      <c r="AT44">
        <v>2.36</v>
      </c>
      <c r="AU44">
        <v>2.5</v>
      </c>
      <c r="AV44">
        <v>2.5</v>
      </c>
      <c r="AW44">
        <v>3</v>
      </c>
      <c r="AX44">
        <v>3.5</v>
      </c>
      <c r="AY44">
        <v>1.5</v>
      </c>
      <c r="AZ44">
        <v>2</v>
      </c>
      <c r="BA44">
        <v>1.5</v>
      </c>
      <c r="BB44" t="s">
        <v>1221</v>
      </c>
      <c r="BC44">
        <v>205</v>
      </c>
      <c r="BD44" t="s">
        <v>1252</v>
      </c>
    </row>
    <row r="45" spans="2:56" x14ac:dyDescent="0.35">
      <c r="B45" t="s">
        <v>1268</v>
      </c>
      <c r="C45">
        <v>2000</v>
      </c>
      <c r="D45" t="s">
        <v>1532</v>
      </c>
      <c r="E45" t="s">
        <v>1292</v>
      </c>
      <c r="F45" t="s">
        <v>1544</v>
      </c>
      <c r="G45" t="s">
        <v>1200</v>
      </c>
      <c r="H45">
        <v>2.64</v>
      </c>
      <c r="I45">
        <v>2.5</v>
      </c>
      <c r="J45">
        <v>3</v>
      </c>
      <c r="K45">
        <v>3</v>
      </c>
      <c r="L45">
        <v>3</v>
      </c>
      <c r="M45">
        <v>2.5</v>
      </c>
      <c r="N45">
        <v>2.5</v>
      </c>
      <c r="O45">
        <v>2</v>
      </c>
      <c r="P45" t="s">
        <v>204</v>
      </c>
      <c r="Q45">
        <v>75</v>
      </c>
      <c r="R45" t="s">
        <v>1229</v>
      </c>
      <c r="U45" t="s">
        <v>1279</v>
      </c>
      <c r="V45">
        <v>2013</v>
      </c>
      <c r="W45" t="s">
        <v>1531</v>
      </c>
      <c r="X45" t="s">
        <v>882</v>
      </c>
      <c r="Y45" t="s">
        <v>1544</v>
      </c>
      <c r="Z45" t="s">
        <v>1305</v>
      </c>
      <c r="AA45">
        <v>3.64</v>
      </c>
      <c r="AB45">
        <v>3</v>
      </c>
      <c r="AC45">
        <v>3.5</v>
      </c>
      <c r="AD45">
        <v>4</v>
      </c>
      <c r="AE45">
        <v>4.5</v>
      </c>
      <c r="AF45">
        <v>3.5</v>
      </c>
      <c r="AG45">
        <v>3.5</v>
      </c>
      <c r="AH45">
        <v>3.5</v>
      </c>
      <c r="AI45" t="s">
        <v>1217</v>
      </c>
      <c r="AJ45">
        <v>90</v>
      </c>
      <c r="AK45" t="s">
        <v>1243</v>
      </c>
      <c r="AN45" t="s">
        <v>1325</v>
      </c>
      <c r="AO45">
        <v>2014</v>
      </c>
      <c r="AP45" t="s">
        <v>1531</v>
      </c>
      <c r="AQ45" t="s">
        <v>1434</v>
      </c>
      <c r="AR45" t="s">
        <v>1545</v>
      </c>
      <c r="AS45" t="s">
        <v>1464</v>
      </c>
      <c r="AT45">
        <v>2.86</v>
      </c>
      <c r="AU45">
        <v>3</v>
      </c>
      <c r="AV45">
        <v>3.5</v>
      </c>
      <c r="AW45">
        <v>3</v>
      </c>
      <c r="AX45">
        <v>3</v>
      </c>
      <c r="AY45">
        <v>2.5</v>
      </c>
      <c r="AZ45">
        <v>2.5</v>
      </c>
      <c r="BA45">
        <v>2.5</v>
      </c>
      <c r="BB45" t="s">
        <v>1326</v>
      </c>
      <c r="BC45">
        <v>625</v>
      </c>
      <c r="BD45" t="s">
        <v>1527</v>
      </c>
    </row>
    <row r="46" spans="2:56" x14ac:dyDescent="0.35">
      <c r="B46" t="s">
        <v>1283</v>
      </c>
      <c r="C46">
        <v>2000</v>
      </c>
      <c r="D46" t="s">
        <v>1532</v>
      </c>
      <c r="E46" t="s">
        <v>1297</v>
      </c>
      <c r="F46" t="s">
        <v>1544</v>
      </c>
      <c r="G46" t="s">
        <v>1223</v>
      </c>
      <c r="H46">
        <v>3.71</v>
      </c>
      <c r="I46">
        <v>3.5</v>
      </c>
      <c r="J46">
        <v>4</v>
      </c>
      <c r="K46">
        <v>3.5</v>
      </c>
      <c r="L46">
        <v>4</v>
      </c>
      <c r="M46">
        <v>2.5</v>
      </c>
      <c r="N46">
        <v>4.5</v>
      </c>
      <c r="O46">
        <v>4</v>
      </c>
      <c r="P46" t="s">
        <v>186</v>
      </c>
      <c r="Q46">
        <v>90</v>
      </c>
      <c r="R46" t="s">
        <v>1230</v>
      </c>
      <c r="U46" t="s">
        <v>1097</v>
      </c>
      <c r="V46">
        <v>2013</v>
      </c>
      <c r="W46" t="s">
        <v>1531</v>
      </c>
      <c r="X46" t="s">
        <v>655</v>
      </c>
      <c r="Y46" t="s">
        <v>1544</v>
      </c>
      <c r="Z46" t="s">
        <v>656</v>
      </c>
      <c r="AA46">
        <v>4.1399999999999997</v>
      </c>
      <c r="AB46">
        <v>4.5</v>
      </c>
      <c r="AC46">
        <v>4.5</v>
      </c>
      <c r="AD46">
        <v>3.5</v>
      </c>
      <c r="AE46">
        <v>3.5</v>
      </c>
      <c r="AF46">
        <v>4.5</v>
      </c>
      <c r="AG46">
        <v>3.5</v>
      </c>
      <c r="AH46">
        <v>5</v>
      </c>
      <c r="AI46" t="s">
        <v>102</v>
      </c>
      <c r="AJ46">
        <v>46</v>
      </c>
      <c r="AK46" t="s">
        <v>481</v>
      </c>
      <c r="AN46" t="s">
        <v>1285</v>
      </c>
      <c r="AO46">
        <v>2014</v>
      </c>
      <c r="AP46" t="s">
        <v>1531</v>
      </c>
      <c r="AQ46" t="s">
        <v>1299</v>
      </c>
      <c r="AR46" t="s">
        <v>1545</v>
      </c>
      <c r="AS46" t="s">
        <v>1308</v>
      </c>
      <c r="AT46">
        <v>2.86</v>
      </c>
      <c r="AU46">
        <v>2</v>
      </c>
      <c r="AV46">
        <v>2</v>
      </c>
      <c r="AW46">
        <v>3.5</v>
      </c>
      <c r="AX46">
        <v>3.5</v>
      </c>
      <c r="AY46">
        <v>2</v>
      </c>
      <c r="AZ46">
        <v>4</v>
      </c>
      <c r="BA46">
        <v>3</v>
      </c>
      <c r="BB46" t="s">
        <v>146</v>
      </c>
      <c r="BC46">
        <v>168</v>
      </c>
      <c r="BD46" t="s">
        <v>1253</v>
      </c>
    </row>
    <row r="47" spans="2:56" x14ac:dyDescent="0.35">
      <c r="B47" t="s">
        <v>1118</v>
      </c>
      <c r="C47">
        <v>1998</v>
      </c>
      <c r="D47" t="s">
        <v>1532</v>
      </c>
      <c r="E47" t="s">
        <v>1119</v>
      </c>
      <c r="F47" t="s">
        <v>1544</v>
      </c>
      <c r="G47" t="s">
        <v>281</v>
      </c>
      <c r="H47">
        <v>4.07</v>
      </c>
      <c r="I47">
        <v>4</v>
      </c>
      <c r="J47">
        <v>4.5</v>
      </c>
      <c r="K47">
        <v>4</v>
      </c>
      <c r="L47">
        <v>4</v>
      </c>
      <c r="M47">
        <v>3.5</v>
      </c>
      <c r="N47">
        <v>4</v>
      </c>
      <c r="O47">
        <v>4.5</v>
      </c>
      <c r="P47" t="s">
        <v>282</v>
      </c>
      <c r="Q47">
        <v>98</v>
      </c>
      <c r="R47" t="s">
        <v>391</v>
      </c>
      <c r="U47" t="s">
        <v>1130</v>
      </c>
      <c r="V47">
        <v>2013</v>
      </c>
      <c r="W47" t="s">
        <v>1531</v>
      </c>
      <c r="X47" t="s">
        <v>750</v>
      </c>
      <c r="Y47" t="s">
        <v>1544</v>
      </c>
      <c r="Z47" t="s">
        <v>846</v>
      </c>
      <c r="AA47">
        <v>4.43</v>
      </c>
      <c r="AB47">
        <v>4.5</v>
      </c>
      <c r="AC47">
        <v>5</v>
      </c>
      <c r="AD47">
        <v>4.5</v>
      </c>
      <c r="AE47">
        <v>4</v>
      </c>
      <c r="AF47">
        <v>4</v>
      </c>
      <c r="AG47">
        <v>4</v>
      </c>
      <c r="AH47">
        <v>5</v>
      </c>
      <c r="AI47" t="s">
        <v>290</v>
      </c>
      <c r="AJ47">
        <v>137</v>
      </c>
      <c r="AK47" t="s">
        <v>490</v>
      </c>
      <c r="AN47" t="s">
        <v>1150</v>
      </c>
      <c r="AO47">
        <v>2014</v>
      </c>
      <c r="AP47" t="s">
        <v>1531</v>
      </c>
      <c r="AQ47" t="s">
        <v>1151</v>
      </c>
      <c r="AR47" t="s">
        <v>1545</v>
      </c>
      <c r="AS47" t="s">
        <v>687</v>
      </c>
      <c r="AT47">
        <v>2.57</v>
      </c>
      <c r="AU47">
        <v>2.5</v>
      </c>
      <c r="AV47">
        <v>3</v>
      </c>
      <c r="AW47">
        <v>2.5</v>
      </c>
      <c r="AX47">
        <v>2.5</v>
      </c>
      <c r="AY47">
        <v>2</v>
      </c>
      <c r="AZ47">
        <v>3</v>
      </c>
      <c r="BA47">
        <v>2.5</v>
      </c>
      <c r="BB47" t="s">
        <v>158</v>
      </c>
      <c r="BC47">
        <v>300</v>
      </c>
      <c r="BD47" t="s">
        <v>539</v>
      </c>
    </row>
    <row r="48" spans="2:56" x14ac:dyDescent="0.35">
      <c r="B48" t="s">
        <v>1259</v>
      </c>
      <c r="C48">
        <v>1995</v>
      </c>
      <c r="D48" t="s">
        <v>1532</v>
      </c>
      <c r="E48" t="s">
        <v>1288</v>
      </c>
      <c r="F48" t="s">
        <v>1544</v>
      </c>
      <c r="G48" t="s">
        <v>1300</v>
      </c>
      <c r="H48">
        <v>3.57</v>
      </c>
      <c r="I48">
        <v>4</v>
      </c>
      <c r="J48">
        <v>3.5</v>
      </c>
      <c r="K48">
        <v>3</v>
      </c>
      <c r="L48">
        <v>4</v>
      </c>
      <c r="M48">
        <v>3.5</v>
      </c>
      <c r="N48">
        <v>3.5</v>
      </c>
      <c r="O48">
        <v>3.5</v>
      </c>
      <c r="P48" t="s">
        <v>1189</v>
      </c>
      <c r="Q48">
        <v>77</v>
      </c>
      <c r="R48" t="s">
        <v>1231</v>
      </c>
      <c r="U48" t="s">
        <v>1135</v>
      </c>
      <c r="V48">
        <v>2013</v>
      </c>
      <c r="W48" t="s">
        <v>1531</v>
      </c>
      <c r="X48" t="s">
        <v>750</v>
      </c>
      <c r="Y48" t="s">
        <v>1544</v>
      </c>
      <c r="Z48" t="s">
        <v>751</v>
      </c>
      <c r="AA48">
        <v>3.36</v>
      </c>
      <c r="AB48">
        <v>4</v>
      </c>
      <c r="AC48">
        <v>3.5</v>
      </c>
      <c r="AD48">
        <v>3.5</v>
      </c>
      <c r="AE48">
        <v>3.5</v>
      </c>
      <c r="AF48">
        <v>3.5</v>
      </c>
      <c r="AG48">
        <v>2.5</v>
      </c>
      <c r="AH48">
        <v>3</v>
      </c>
      <c r="AI48" t="s">
        <v>293</v>
      </c>
      <c r="AJ48">
        <v>126</v>
      </c>
      <c r="AK48" t="s">
        <v>491</v>
      </c>
      <c r="AN48" t="s">
        <v>1369</v>
      </c>
      <c r="AO48">
        <v>2013</v>
      </c>
      <c r="AP48" t="s">
        <v>1531</v>
      </c>
      <c r="AQ48" t="s">
        <v>1088</v>
      </c>
      <c r="AR48" t="s">
        <v>1545</v>
      </c>
      <c r="AS48" t="s">
        <v>786</v>
      </c>
      <c r="AT48">
        <v>3.86</v>
      </c>
      <c r="AU48">
        <v>4</v>
      </c>
      <c r="AV48">
        <v>3.5</v>
      </c>
      <c r="AW48">
        <v>4</v>
      </c>
      <c r="AX48">
        <v>3.5</v>
      </c>
      <c r="AY48">
        <v>4</v>
      </c>
      <c r="AZ48">
        <v>4</v>
      </c>
      <c r="BA48">
        <v>4</v>
      </c>
      <c r="BB48" t="s">
        <v>1334</v>
      </c>
      <c r="BC48">
        <v>625</v>
      </c>
      <c r="BD48" t="s">
        <v>1496</v>
      </c>
    </row>
    <row r="49" spans="2:56" x14ac:dyDescent="0.35">
      <c r="B49" t="s">
        <v>1138</v>
      </c>
      <c r="C49">
        <v>1994</v>
      </c>
      <c r="D49" t="s">
        <v>1532</v>
      </c>
      <c r="E49" t="s">
        <v>1041</v>
      </c>
      <c r="F49" t="s">
        <v>1544</v>
      </c>
      <c r="G49" t="s">
        <v>295</v>
      </c>
      <c r="H49">
        <v>3.79</v>
      </c>
      <c r="I49">
        <v>4</v>
      </c>
      <c r="J49">
        <v>4</v>
      </c>
      <c r="K49">
        <v>4</v>
      </c>
      <c r="L49">
        <v>4</v>
      </c>
      <c r="M49">
        <v>3.5</v>
      </c>
      <c r="N49">
        <v>4</v>
      </c>
      <c r="O49">
        <v>3</v>
      </c>
      <c r="P49" t="s">
        <v>296</v>
      </c>
      <c r="Q49">
        <v>86</v>
      </c>
      <c r="R49" t="s">
        <v>392</v>
      </c>
      <c r="U49" t="s">
        <v>78</v>
      </c>
      <c r="V49">
        <v>2012</v>
      </c>
      <c r="W49" t="s">
        <v>1531</v>
      </c>
      <c r="X49" t="s">
        <v>705</v>
      </c>
      <c r="Y49" t="s">
        <v>1544</v>
      </c>
      <c r="Z49" t="s">
        <v>706</v>
      </c>
      <c r="AA49">
        <v>4.3600000000000003</v>
      </c>
      <c r="AB49">
        <v>4</v>
      </c>
      <c r="AC49">
        <v>4.5</v>
      </c>
      <c r="AD49">
        <v>4.5</v>
      </c>
      <c r="AE49">
        <v>3.5</v>
      </c>
      <c r="AF49">
        <v>5</v>
      </c>
      <c r="AG49">
        <v>4</v>
      </c>
      <c r="AH49">
        <v>5</v>
      </c>
      <c r="AI49" t="s">
        <v>79</v>
      </c>
      <c r="AJ49">
        <v>288</v>
      </c>
      <c r="AK49" t="s">
        <v>412</v>
      </c>
      <c r="AN49" t="s">
        <v>707</v>
      </c>
      <c r="AO49">
        <v>2013</v>
      </c>
      <c r="AP49" t="s">
        <v>1531</v>
      </c>
      <c r="AQ49" t="s">
        <v>661</v>
      </c>
      <c r="AR49" t="s">
        <v>1545</v>
      </c>
      <c r="AS49" t="s">
        <v>708</v>
      </c>
      <c r="AT49">
        <v>3.5</v>
      </c>
      <c r="AU49">
        <v>4</v>
      </c>
      <c r="AV49">
        <v>4</v>
      </c>
      <c r="AW49">
        <v>3.5</v>
      </c>
      <c r="AX49">
        <v>3</v>
      </c>
      <c r="AY49">
        <v>4</v>
      </c>
      <c r="AZ49">
        <v>3</v>
      </c>
      <c r="BA49">
        <v>3</v>
      </c>
      <c r="BB49" t="s">
        <v>80</v>
      </c>
      <c r="BC49">
        <v>325</v>
      </c>
      <c r="BD49" t="s">
        <v>540</v>
      </c>
    </row>
    <row r="50" spans="2:56" x14ac:dyDescent="0.35">
      <c r="B50" t="s">
        <v>1131</v>
      </c>
      <c r="C50">
        <v>1993</v>
      </c>
      <c r="D50" t="s">
        <v>1532</v>
      </c>
      <c r="E50" t="s">
        <v>291</v>
      </c>
      <c r="F50" t="s">
        <v>1544</v>
      </c>
      <c r="G50" t="s">
        <v>1132</v>
      </c>
      <c r="H50">
        <v>4</v>
      </c>
      <c r="I50">
        <v>5</v>
      </c>
      <c r="J50">
        <v>5</v>
      </c>
      <c r="K50">
        <v>3</v>
      </c>
      <c r="L50">
        <v>3.5</v>
      </c>
      <c r="M50">
        <v>2.5</v>
      </c>
      <c r="N50">
        <v>4</v>
      </c>
      <c r="O50">
        <v>5</v>
      </c>
      <c r="P50" t="s">
        <v>292</v>
      </c>
      <c r="Q50">
        <v>80</v>
      </c>
      <c r="R50" t="s">
        <v>393</v>
      </c>
      <c r="U50" t="s">
        <v>740</v>
      </c>
      <c r="V50">
        <v>2012</v>
      </c>
      <c r="W50" t="s">
        <v>1531</v>
      </c>
      <c r="X50" t="s">
        <v>734</v>
      </c>
      <c r="Y50" t="s">
        <v>1544</v>
      </c>
      <c r="Z50" t="s">
        <v>741</v>
      </c>
      <c r="AA50">
        <v>2.36</v>
      </c>
      <c r="AB50">
        <v>3.5</v>
      </c>
      <c r="AC50">
        <v>3.5</v>
      </c>
      <c r="AD50">
        <v>2</v>
      </c>
      <c r="AE50">
        <v>1.5</v>
      </c>
      <c r="AF50">
        <v>2</v>
      </c>
      <c r="AG50">
        <v>2</v>
      </c>
      <c r="AH50">
        <v>2</v>
      </c>
      <c r="AI50" t="s">
        <v>96</v>
      </c>
      <c r="AJ50">
        <v>110</v>
      </c>
      <c r="AK50" t="s">
        <v>416</v>
      </c>
      <c r="AN50" t="s">
        <v>1371</v>
      </c>
      <c r="AO50">
        <v>2013</v>
      </c>
      <c r="AP50" t="s">
        <v>1531</v>
      </c>
      <c r="AQ50" t="s">
        <v>1425</v>
      </c>
      <c r="AR50" t="s">
        <v>1545</v>
      </c>
      <c r="AS50" t="s">
        <v>1439</v>
      </c>
      <c r="AT50">
        <v>2.5</v>
      </c>
      <c r="AU50">
        <v>2</v>
      </c>
      <c r="AV50">
        <v>2</v>
      </c>
      <c r="AW50">
        <v>3</v>
      </c>
      <c r="AX50">
        <v>3.5</v>
      </c>
      <c r="AY50">
        <v>2.5</v>
      </c>
      <c r="AZ50">
        <v>2.5</v>
      </c>
      <c r="BA50">
        <v>2</v>
      </c>
      <c r="BB50" t="s">
        <v>1336</v>
      </c>
      <c r="BC50">
        <v>300</v>
      </c>
      <c r="BD50" t="s">
        <v>1497</v>
      </c>
    </row>
    <row r="51" spans="2:56" x14ac:dyDescent="0.35">
      <c r="B51" t="s">
        <v>1258</v>
      </c>
      <c r="C51">
        <v>1991</v>
      </c>
      <c r="D51" t="s">
        <v>1532</v>
      </c>
      <c r="E51" t="s">
        <v>1288</v>
      </c>
      <c r="F51" t="s">
        <v>1544</v>
      </c>
      <c r="G51" t="s">
        <v>1188</v>
      </c>
      <c r="H51">
        <v>3.29</v>
      </c>
      <c r="I51">
        <v>4</v>
      </c>
      <c r="J51">
        <v>4</v>
      </c>
      <c r="K51">
        <v>3.5</v>
      </c>
      <c r="L51">
        <v>4</v>
      </c>
      <c r="M51">
        <v>2</v>
      </c>
      <c r="N51">
        <v>3.5</v>
      </c>
      <c r="O51">
        <v>2</v>
      </c>
      <c r="P51" t="s">
        <v>261</v>
      </c>
      <c r="Q51">
        <v>74</v>
      </c>
      <c r="R51" t="s">
        <v>1232</v>
      </c>
      <c r="U51" t="s">
        <v>1264</v>
      </c>
      <c r="V51">
        <v>2012</v>
      </c>
      <c r="W51" t="s">
        <v>1531</v>
      </c>
      <c r="X51" t="s">
        <v>1289</v>
      </c>
      <c r="Y51" t="s">
        <v>1544</v>
      </c>
      <c r="Z51" t="s">
        <v>1196</v>
      </c>
      <c r="AA51">
        <v>3.57</v>
      </c>
      <c r="AB51">
        <v>4.5</v>
      </c>
      <c r="AC51">
        <v>4</v>
      </c>
      <c r="AD51">
        <v>3.5</v>
      </c>
      <c r="AE51">
        <v>3.5</v>
      </c>
      <c r="AF51">
        <v>3</v>
      </c>
      <c r="AG51">
        <v>3</v>
      </c>
      <c r="AH51">
        <v>3.5</v>
      </c>
      <c r="AI51" t="s">
        <v>225</v>
      </c>
      <c r="AJ51">
        <v>96</v>
      </c>
      <c r="AK51" t="s">
        <v>1244</v>
      </c>
      <c r="AN51" t="s">
        <v>795</v>
      </c>
      <c r="AO51">
        <v>2013</v>
      </c>
      <c r="AP51" t="s">
        <v>1531</v>
      </c>
      <c r="AQ51" t="s">
        <v>667</v>
      </c>
      <c r="AR51" t="s">
        <v>1545</v>
      </c>
      <c r="AS51" t="s">
        <v>796</v>
      </c>
      <c r="AT51">
        <v>2.29</v>
      </c>
      <c r="AU51">
        <v>2.5</v>
      </c>
      <c r="AV51">
        <v>2.5</v>
      </c>
      <c r="AW51">
        <v>2.5</v>
      </c>
      <c r="AX51">
        <v>2.5</v>
      </c>
      <c r="AY51">
        <v>2.5</v>
      </c>
      <c r="AZ51">
        <v>2.5</v>
      </c>
      <c r="BA51">
        <v>1</v>
      </c>
      <c r="BB51" t="s">
        <v>124</v>
      </c>
      <c r="BC51">
        <v>300</v>
      </c>
      <c r="BD51" t="s">
        <v>541</v>
      </c>
    </row>
    <row r="52" spans="2:56" x14ac:dyDescent="0.35">
      <c r="B52" t="s">
        <v>1040</v>
      </c>
      <c r="C52">
        <v>1991</v>
      </c>
      <c r="D52" t="s">
        <v>1532</v>
      </c>
      <c r="E52" t="s">
        <v>1041</v>
      </c>
      <c r="F52" t="s">
        <v>1544</v>
      </c>
      <c r="G52" t="s">
        <v>1042</v>
      </c>
      <c r="H52">
        <v>3.14</v>
      </c>
      <c r="I52">
        <v>3</v>
      </c>
      <c r="J52">
        <v>3</v>
      </c>
      <c r="K52">
        <v>4</v>
      </c>
      <c r="L52">
        <v>4</v>
      </c>
      <c r="M52">
        <v>2</v>
      </c>
      <c r="N52">
        <v>3</v>
      </c>
      <c r="O52">
        <v>3</v>
      </c>
      <c r="P52" t="s">
        <v>242</v>
      </c>
      <c r="Q52">
        <v>74</v>
      </c>
      <c r="R52" t="s">
        <v>394</v>
      </c>
      <c r="U52" t="s">
        <v>1376</v>
      </c>
      <c r="V52">
        <v>2012</v>
      </c>
      <c r="W52" t="s">
        <v>1531</v>
      </c>
      <c r="X52" t="s">
        <v>718</v>
      </c>
      <c r="Y52" t="s">
        <v>1544</v>
      </c>
      <c r="Z52" t="s">
        <v>1442</v>
      </c>
      <c r="AA52">
        <v>3.21</v>
      </c>
      <c r="AB52">
        <v>3</v>
      </c>
      <c r="AC52">
        <v>3</v>
      </c>
      <c r="AD52">
        <v>3</v>
      </c>
      <c r="AE52">
        <v>3</v>
      </c>
      <c r="AF52">
        <v>3.5</v>
      </c>
      <c r="AG52">
        <v>4</v>
      </c>
      <c r="AH52">
        <v>3</v>
      </c>
      <c r="AI52" t="s">
        <v>232</v>
      </c>
      <c r="AJ52">
        <v>86</v>
      </c>
      <c r="AK52" t="s">
        <v>1478</v>
      </c>
      <c r="AN52" t="s">
        <v>834</v>
      </c>
      <c r="AO52">
        <v>2013</v>
      </c>
      <c r="AP52" t="s">
        <v>1531</v>
      </c>
      <c r="AQ52" t="s">
        <v>734</v>
      </c>
      <c r="AR52" t="s">
        <v>1545</v>
      </c>
      <c r="AS52" t="s">
        <v>835</v>
      </c>
      <c r="AT52">
        <v>3.14</v>
      </c>
      <c r="AU52">
        <v>3.5</v>
      </c>
      <c r="AV52">
        <v>3.5</v>
      </c>
      <c r="AW52">
        <v>2.5</v>
      </c>
      <c r="AX52">
        <v>3</v>
      </c>
      <c r="AY52">
        <v>3.5</v>
      </c>
      <c r="AZ52">
        <v>3</v>
      </c>
      <c r="BA52">
        <v>3</v>
      </c>
      <c r="BB52" t="s">
        <v>142</v>
      </c>
      <c r="BC52">
        <v>365</v>
      </c>
      <c r="BD52" t="s">
        <v>542</v>
      </c>
    </row>
    <row r="53" spans="2:56" x14ac:dyDescent="0.35">
      <c r="B53" t="s">
        <v>1257</v>
      </c>
      <c r="C53">
        <v>1986</v>
      </c>
      <c r="D53" t="s">
        <v>1532</v>
      </c>
      <c r="E53" t="s">
        <v>1287</v>
      </c>
      <c r="F53" t="s">
        <v>1544</v>
      </c>
      <c r="G53" t="s">
        <v>1042</v>
      </c>
      <c r="H53">
        <v>3.21</v>
      </c>
      <c r="I53">
        <v>3.5</v>
      </c>
      <c r="J53">
        <v>3.5</v>
      </c>
      <c r="K53">
        <v>3</v>
      </c>
      <c r="L53">
        <v>3</v>
      </c>
      <c r="M53">
        <v>3.5</v>
      </c>
      <c r="N53">
        <v>3</v>
      </c>
      <c r="O53">
        <v>3</v>
      </c>
      <c r="P53" t="s">
        <v>298</v>
      </c>
      <c r="Q53">
        <v>80</v>
      </c>
      <c r="R53" t="s">
        <v>1233</v>
      </c>
      <c r="U53" t="s">
        <v>929</v>
      </c>
      <c r="V53">
        <v>2012</v>
      </c>
      <c r="W53" t="s">
        <v>1531</v>
      </c>
      <c r="X53" t="s">
        <v>692</v>
      </c>
      <c r="Y53" t="s">
        <v>1544</v>
      </c>
      <c r="Z53" t="s">
        <v>192</v>
      </c>
      <c r="AA53">
        <v>4.21</v>
      </c>
      <c r="AB53">
        <v>4</v>
      </c>
      <c r="AC53">
        <v>4.5</v>
      </c>
      <c r="AD53">
        <v>4.5</v>
      </c>
      <c r="AE53">
        <v>3.5</v>
      </c>
      <c r="AF53">
        <v>4.5</v>
      </c>
      <c r="AG53">
        <v>4</v>
      </c>
      <c r="AH53">
        <v>4.5</v>
      </c>
      <c r="AI53" t="s">
        <v>193</v>
      </c>
      <c r="AJ53">
        <v>240</v>
      </c>
      <c r="AK53" t="s">
        <v>443</v>
      </c>
      <c r="AN53" t="s">
        <v>896</v>
      </c>
      <c r="AO53">
        <v>2013</v>
      </c>
      <c r="AP53" t="s">
        <v>1531</v>
      </c>
      <c r="AQ53" t="s">
        <v>897</v>
      </c>
      <c r="AR53" t="s">
        <v>1545</v>
      </c>
      <c r="AS53" t="s">
        <v>898</v>
      </c>
      <c r="AT53">
        <v>4.1399999999999997</v>
      </c>
      <c r="AU53">
        <v>3.5</v>
      </c>
      <c r="AV53">
        <v>4.5</v>
      </c>
      <c r="AW53">
        <v>4</v>
      </c>
      <c r="AX53">
        <v>4</v>
      </c>
      <c r="AY53">
        <v>3.5</v>
      </c>
      <c r="AZ53">
        <v>5</v>
      </c>
      <c r="BA53">
        <v>4.5</v>
      </c>
      <c r="BB53" t="s">
        <v>190</v>
      </c>
      <c r="BC53">
        <v>625</v>
      </c>
      <c r="BD53" t="s">
        <v>543</v>
      </c>
    </row>
    <row r="54" spans="2:56" x14ac:dyDescent="0.35">
      <c r="B54" t="s">
        <v>1166</v>
      </c>
      <c r="C54">
        <v>1986</v>
      </c>
      <c r="D54" t="s">
        <v>58</v>
      </c>
      <c r="E54" t="s">
        <v>1167</v>
      </c>
      <c r="F54" t="s">
        <v>1544</v>
      </c>
      <c r="G54" t="s">
        <v>1168</v>
      </c>
      <c r="H54">
        <v>3.79</v>
      </c>
      <c r="I54">
        <v>4</v>
      </c>
      <c r="J54">
        <v>4</v>
      </c>
      <c r="K54">
        <v>4</v>
      </c>
      <c r="L54">
        <v>4</v>
      </c>
      <c r="M54">
        <v>3.5</v>
      </c>
      <c r="N54">
        <v>3</v>
      </c>
      <c r="O54">
        <v>4</v>
      </c>
      <c r="P54" t="s">
        <v>308</v>
      </c>
      <c r="Q54">
        <v>85</v>
      </c>
      <c r="R54" t="s">
        <v>395</v>
      </c>
      <c r="U54" t="s">
        <v>1398</v>
      </c>
      <c r="V54">
        <v>2012</v>
      </c>
      <c r="W54" t="s">
        <v>1531</v>
      </c>
      <c r="X54" t="s">
        <v>684</v>
      </c>
      <c r="Y54" t="s">
        <v>1544</v>
      </c>
      <c r="Z54" t="s">
        <v>1453</v>
      </c>
      <c r="AA54">
        <v>2.86</v>
      </c>
      <c r="AB54">
        <v>3</v>
      </c>
      <c r="AC54">
        <v>2.5</v>
      </c>
      <c r="AD54">
        <v>3</v>
      </c>
      <c r="AE54">
        <v>3.5</v>
      </c>
      <c r="AF54">
        <v>2.5</v>
      </c>
      <c r="AG54">
        <v>3</v>
      </c>
      <c r="AH54">
        <v>2.5</v>
      </c>
      <c r="AI54" t="s">
        <v>209</v>
      </c>
      <c r="AJ54">
        <v>107</v>
      </c>
      <c r="AK54" t="s">
        <v>1488</v>
      </c>
      <c r="AN54" t="s">
        <v>904</v>
      </c>
      <c r="AO54">
        <v>2013</v>
      </c>
      <c r="AP54" t="s">
        <v>1531</v>
      </c>
      <c r="AQ54" t="s">
        <v>684</v>
      </c>
      <c r="AR54" t="s">
        <v>1545</v>
      </c>
      <c r="AS54" t="s">
        <v>738</v>
      </c>
      <c r="AT54">
        <v>4.71</v>
      </c>
      <c r="AU54">
        <v>4.5</v>
      </c>
      <c r="AV54">
        <v>5</v>
      </c>
      <c r="AW54">
        <v>4</v>
      </c>
      <c r="AX54">
        <v>5</v>
      </c>
      <c r="AY54">
        <v>4.5</v>
      </c>
      <c r="AZ54">
        <v>5</v>
      </c>
      <c r="BA54">
        <v>5</v>
      </c>
      <c r="BB54" t="s">
        <v>180</v>
      </c>
      <c r="BC54">
        <v>325</v>
      </c>
      <c r="BD54" t="s">
        <v>544</v>
      </c>
    </row>
    <row r="55" spans="2:56" x14ac:dyDescent="0.35">
      <c r="B55" t="s">
        <v>1265</v>
      </c>
      <c r="C55">
        <v>1983</v>
      </c>
      <c r="D55" t="s">
        <v>1532</v>
      </c>
      <c r="E55" t="s">
        <v>1290</v>
      </c>
      <c r="F55" t="s">
        <v>1544</v>
      </c>
      <c r="G55" t="s">
        <v>1176</v>
      </c>
      <c r="H55">
        <v>2.93</v>
      </c>
      <c r="I55">
        <v>2.5</v>
      </c>
      <c r="J55">
        <v>2.5</v>
      </c>
      <c r="K55">
        <v>3</v>
      </c>
      <c r="L55">
        <v>2.5</v>
      </c>
      <c r="M55">
        <v>3</v>
      </c>
      <c r="N55">
        <v>3.5</v>
      </c>
      <c r="O55">
        <v>3.5</v>
      </c>
      <c r="P55" t="s">
        <v>1197</v>
      </c>
      <c r="Q55">
        <v>81</v>
      </c>
      <c r="R55" t="s">
        <v>1234</v>
      </c>
      <c r="U55" t="s">
        <v>1022</v>
      </c>
      <c r="V55">
        <v>2012</v>
      </c>
      <c r="W55" t="s">
        <v>1531</v>
      </c>
      <c r="X55" t="s">
        <v>762</v>
      </c>
      <c r="Y55" t="s">
        <v>1544</v>
      </c>
      <c r="Z55" t="s">
        <v>848</v>
      </c>
      <c r="AA55">
        <v>2.93</v>
      </c>
      <c r="AB55">
        <v>4.5</v>
      </c>
      <c r="AC55">
        <v>4.5</v>
      </c>
      <c r="AD55">
        <v>2</v>
      </c>
      <c r="AE55">
        <v>3</v>
      </c>
      <c r="AF55">
        <v>1</v>
      </c>
      <c r="AG55">
        <v>3.5</v>
      </c>
      <c r="AH55">
        <v>2</v>
      </c>
      <c r="AI55" t="s">
        <v>347</v>
      </c>
      <c r="AJ55">
        <v>110</v>
      </c>
      <c r="AK55" t="s">
        <v>467</v>
      </c>
      <c r="AN55" t="s">
        <v>1421</v>
      </c>
      <c r="AO55">
        <v>2013</v>
      </c>
      <c r="AP55" t="s">
        <v>1531</v>
      </c>
      <c r="AQ55" t="s">
        <v>951</v>
      </c>
      <c r="AR55" t="s">
        <v>1545</v>
      </c>
      <c r="AS55" t="s">
        <v>1465</v>
      </c>
      <c r="AT55">
        <v>2.93</v>
      </c>
      <c r="AU55">
        <v>3</v>
      </c>
      <c r="AV55">
        <v>3.5</v>
      </c>
      <c r="AW55">
        <v>3</v>
      </c>
      <c r="AX55">
        <v>3.5</v>
      </c>
      <c r="AY55">
        <v>2.5</v>
      </c>
      <c r="AZ55">
        <v>2.5</v>
      </c>
      <c r="BA55">
        <v>2.5</v>
      </c>
      <c r="BB55" t="s">
        <v>1365</v>
      </c>
      <c r="BC55">
        <v>300</v>
      </c>
      <c r="BD55" t="s">
        <v>1528</v>
      </c>
    </row>
    <row r="56" spans="2:56" x14ac:dyDescent="0.35">
      <c r="B56" t="s">
        <v>1037</v>
      </c>
      <c r="C56">
        <v>1983</v>
      </c>
      <c r="D56" t="s">
        <v>1539</v>
      </c>
      <c r="E56" t="s">
        <v>1038</v>
      </c>
      <c r="F56" t="s">
        <v>1544</v>
      </c>
      <c r="G56" t="s">
        <v>1039</v>
      </c>
      <c r="H56">
        <v>2.86</v>
      </c>
      <c r="I56">
        <v>3.5</v>
      </c>
      <c r="J56">
        <v>3.5</v>
      </c>
      <c r="K56">
        <v>2.5</v>
      </c>
      <c r="L56">
        <v>3.5</v>
      </c>
      <c r="M56">
        <v>2</v>
      </c>
      <c r="N56">
        <v>2.5</v>
      </c>
      <c r="O56">
        <v>2.5</v>
      </c>
      <c r="P56" t="s">
        <v>137</v>
      </c>
      <c r="Q56">
        <v>77</v>
      </c>
      <c r="R56" t="s">
        <v>396</v>
      </c>
      <c r="U56" t="s">
        <v>1109</v>
      </c>
      <c r="V56">
        <v>2012</v>
      </c>
      <c r="W56" t="s">
        <v>1531</v>
      </c>
      <c r="X56" t="s">
        <v>1110</v>
      </c>
      <c r="Y56" t="s">
        <v>1544</v>
      </c>
      <c r="Z56" t="s">
        <v>978</v>
      </c>
      <c r="AA56">
        <v>3.29</v>
      </c>
      <c r="AB56">
        <v>3.5</v>
      </c>
      <c r="AC56">
        <v>3.5</v>
      </c>
      <c r="AD56">
        <v>3.5</v>
      </c>
      <c r="AE56">
        <v>2.5</v>
      </c>
      <c r="AF56">
        <v>3</v>
      </c>
      <c r="AG56">
        <v>3</v>
      </c>
      <c r="AH56">
        <v>4</v>
      </c>
      <c r="AI56" t="s">
        <v>276</v>
      </c>
      <c r="AJ56">
        <v>105</v>
      </c>
      <c r="AK56" t="s">
        <v>484</v>
      </c>
      <c r="AN56" t="s">
        <v>745</v>
      </c>
      <c r="AO56">
        <v>2012</v>
      </c>
      <c r="AP56" t="s">
        <v>1531</v>
      </c>
      <c r="AQ56" t="s">
        <v>697</v>
      </c>
      <c r="AR56" t="s">
        <v>1545</v>
      </c>
      <c r="AS56" t="s">
        <v>746</v>
      </c>
      <c r="AT56">
        <v>3.43</v>
      </c>
      <c r="AU56">
        <v>3.5</v>
      </c>
      <c r="AV56">
        <v>3.5</v>
      </c>
      <c r="AW56">
        <v>3.5</v>
      </c>
      <c r="AX56">
        <v>3</v>
      </c>
      <c r="AY56">
        <v>3</v>
      </c>
      <c r="AZ56">
        <v>3.5</v>
      </c>
      <c r="BA56">
        <v>4</v>
      </c>
      <c r="BB56" t="s">
        <v>94</v>
      </c>
      <c r="BC56">
        <v>300</v>
      </c>
      <c r="BD56" t="s">
        <v>545</v>
      </c>
    </row>
    <row r="57" spans="2:56" x14ac:dyDescent="0.35">
      <c r="B57" t="s">
        <v>1091</v>
      </c>
      <c r="C57">
        <v>1982</v>
      </c>
      <c r="D57" t="s">
        <v>1532</v>
      </c>
      <c r="E57" t="s">
        <v>1092</v>
      </c>
      <c r="F57" t="s">
        <v>1544</v>
      </c>
      <c r="G57" t="s">
        <v>269</v>
      </c>
      <c r="H57">
        <v>3.21</v>
      </c>
      <c r="I57">
        <v>2.5</v>
      </c>
      <c r="J57">
        <v>3</v>
      </c>
      <c r="K57">
        <v>3</v>
      </c>
      <c r="L57">
        <v>3.5</v>
      </c>
      <c r="M57">
        <v>3</v>
      </c>
      <c r="N57">
        <v>3.5</v>
      </c>
      <c r="O57">
        <v>4</v>
      </c>
      <c r="P57" t="s">
        <v>197</v>
      </c>
      <c r="Q57">
        <v>95</v>
      </c>
      <c r="R57" t="s">
        <v>397</v>
      </c>
      <c r="U57" t="s">
        <v>1177</v>
      </c>
      <c r="V57">
        <v>2012</v>
      </c>
      <c r="W57" t="s">
        <v>1531</v>
      </c>
      <c r="X57" t="s">
        <v>1178</v>
      </c>
      <c r="Y57" t="s">
        <v>1544</v>
      </c>
      <c r="Z57" t="s">
        <v>948</v>
      </c>
      <c r="AA57">
        <v>4.21</v>
      </c>
      <c r="AB57">
        <v>4</v>
      </c>
      <c r="AC57">
        <v>4.5</v>
      </c>
      <c r="AD57">
        <v>3.5</v>
      </c>
      <c r="AE57">
        <v>4.5</v>
      </c>
      <c r="AF57">
        <v>4.5</v>
      </c>
      <c r="AG57">
        <v>3.5</v>
      </c>
      <c r="AH57">
        <v>5</v>
      </c>
      <c r="AI57" t="s">
        <v>310</v>
      </c>
      <c r="AJ57">
        <v>117</v>
      </c>
      <c r="AK57" t="s">
        <v>503</v>
      </c>
      <c r="AN57" t="s">
        <v>800</v>
      </c>
      <c r="AO57">
        <v>2012</v>
      </c>
      <c r="AP57" t="s">
        <v>1531</v>
      </c>
      <c r="AQ57" t="s">
        <v>801</v>
      </c>
      <c r="AR57" t="s">
        <v>1545</v>
      </c>
      <c r="AS57" t="s">
        <v>802</v>
      </c>
      <c r="AT57">
        <v>3.57</v>
      </c>
      <c r="AU57">
        <v>3</v>
      </c>
      <c r="AV57">
        <v>3.5</v>
      </c>
      <c r="AW57">
        <v>4</v>
      </c>
      <c r="AX57">
        <v>3</v>
      </c>
      <c r="AY57">
        <v>3.5</v>
      </c>
      <c r="AZ57">
        <v>4</v>
      </c>
      <c r="BA57">
        <v>4</v>
      </c>
      <c r="BB57" t="s">
        <v>126</v>
      </c>
      <c r="BC57">
        <v>325</v>
      </c>
      <c r="BD57" t="s">
        <v>546</v>
      </c>
    </row>
    <row r="58" spans="2:56" x14ac:dyDescent="0.35">
      <c r="B58" t="s">
        <v>1104</v>
      </c>
      <c r="C58">
        <v>1982</v>
      </c>
      <c r="D58" t="s">
        <v>1532</v>
      </c>
      <c r="E58" t="s">
        <v>1105</v>
      </c>
      <c r="F58" t="s">
        <v>1544</v>
      </c>
      <c r="G58" t="s">
        <v>275</v>
      </c>
      <c r="H58">
        <v>3.64</v>
      </c>
      <c r="I58">
        <v>3</v>
      </c>
      <c r="J58">
        <v>4</v>
      </c>
      <c r="K58">
        <v>3.5</v>
      </c>
      <c r="L58">
        <v>3.5</v>
      </c>
      <c r="M58">
        <v>3.5</v>
      </c>
      <c r="N58">
        <v>3</v>
      </c>
      <c r="O58">
        <v>5</v>
      </c>
      <c r="P58" t="s">
        <v>82</v>
      </c>
      <c r="Q58">
        <v>84</v>
      </c>
      <c r="R58" t="s">
        <v>398</v>
      </c>
      <c r="U58" t="s">
        <v>760</v>
      </c>
      <c r="V58">
        <v>2011</v>
      </c>
      <c r="W58" t="s">
        <v>1531</v>
      </c>
      <c r="X58" t="s">
        <v>655</v>
      </c>
      <c r="Y58" t="s">
        <v>1544</v>
      </c>
      <c r="Z58" t="s">
        <v>656</v>
      </c>
      <c r="AA58">
        <v>3.57</v>
      </c>
      <c r="AB58">
        <v>3.5</v>
      </c>
      <c r="AC58">
        <v>4</v>
      </c>
      <c r="AD58">
        <v>3.5</v>
      </c>
      <c r="AE58">
        <v>3</v>
      </c>
      <c r="AF58">
        <v>3.5</v>
      </c>
      <c r="AG58">
        <v>3.5</v>
      </c>
      <c r="AH58">
        <v>4</v>
      </c>
      <c r="AI58" t="s">
        <v>103</v>
      </c>
      <c r="AJ58">
        <v>116</v>
      </c>
      <c r="AK58" t="s">
        <v>418</v>
      </c>
      <c r="AN58" t="s">
        <v>1330</v>
      </c>
      <c r="AO58">
        <v>2012</v>
      </c>
      <c r="AP58" t="s">
        <v>1531</v>
      </c>
      <c r="AQ58" t="s">
        <v>1428</v>
      </c>
      <c r="AR58" t="s">
        <v>1545</v>
      </c>
      <c r="AS58" t="s">
        <v>1021</v>
      </c>
      <c r="AT58">
        <v>3.21</v>
      </c>
      <c r="AU58">
        <v>3.5</v>
      </c>
      <c r="AV58">
        <v>3</v>
      </c>
      <c r="AW58">
        <v>4</v>
      </c>
      <c r="AX58">
        <v>2.5</v>
      </c>
      <c r="AY58">
        <v>2.5</v>
      </c>
      <c r="AZ58">
        <v>3.5</v>
      </c>
      <c r="BA58">
        <v>3.5</v>
      </c>
      <c r="BB58" t="s">
        <v>1317</v>
      </c>
      <c r="BC58">
        <v>300</v>
      </c>
      <c r="BD58" t="s">
        <v>1506</v>
      </c>
    </row>
    <row r="59" spans="2:56" x14ac:dyDescent="0.35">
      <c r="B59" t="s">
        <v>1282</v>
      </c>
      <c r="C59">
        <v>1982</v>
      </c>
      <c r="D59" t="s">
        <v>58</v>
      </c>
      <c r="E59" t="s">
        <v>1296</v>
      </c>
      <c r="F59" t="s">
        <v>1544</v>
      </c>
      <c r="G59" t="s">
        <v>1307</v>
      </c>
      <c r="H59">
        <v>3.93</v>
      </c>
      <c r="I59">
        <v>3.5</v>
      </c>
      <c r="J59">
        <v>3</v>
      </c>
      <c r="K59">
        <v>3</v>
      </c>
      <c r="L59">
        <v>4.5</v>
      </c>
      <c r="M59">
        <v>5</v>
      </c>
      <c r="N59">
        <v>4</v>
      </c>
      <c r="O59">
        <v>4.5</v>
      </c>
      <c r="P59" t="s">
        <v>1222</v>
      </c>
      <c r="Q59">
        <v>103</v>
      </c>
      <c r="R59" t="s">
        <v>1235</v>
      </c>
      <c r="U59" t="s">
        <v>826</v>
      </c>
      <c r="V59">
        <v>2011</v>
      </c>
      <c r="W59" t="s">
        <v>1531</v>
      </c>
      <c r="X59" t="s">
        <v>750</v>
      </c>
      <c r="Y59" t="s">
        <v>1544</v>
      </c>
      <c r="Z59" t="s">
        <v>827</v>
      </c>
      <c r="AA59">
        <v>3.43</v>
      </c>
      <c r="AB59">
        <v>3</v>
      </c>
      <c r="AC59">
        <v>3.5</v>
      </c>
      <c r="AD59">
        <v>3.5</v>
      </c>
      <c r="AE59">
        <v>3.5</v>
      </c>
      <c r="AF59">
        <v>3.5</v>
      </c>
      <c r="AG59">
        <v>3</v>
      </c>
      <c r="AH59">
        <v>4</v>
      </c>
      <c r="AI59" t="s">
        <v>138</v>
      </c>
      <c r="AJ59">
        <v>92</v>
      </c>
      <c r="AK59" t="s">
        <v>424</v>
      </c>
      <c r="AN59" t="s">
        <v>1384</v>
      </c>
      <c r="AO59">
        <v>2012</v>
      </c>
      <c r="AP59" t="s">
        <v>1531</v>
      </c>
      <c r="AQ59" t="s">
        <v>1428</v>
      </c>
      <c r="AR59" t="s">
        <v>1546</v>
      </c>
      <c r="AS59" t="s">
        <v>1021</v>
      </c>
      <c r="AT59">
        <v>3.07</v>
      </c>
      <c r="AU59">
        <v>3.5</v>
      </c>
      <c r="AV59">
        <v>3</v>
      </c>
      <c r="AW59">
        <v>3.5</v>
      </c>
      <c r="AX59">
        <v>3</v>
      </c>
      <c r="AY59">
        <v>2</v>
      </c>
      <c r="AZ59">
        <v>3.5</v>
      </c>
      <c r="BA59">
        <v>3</v>
      </c>
      <c r="BB59" t="s">
        <v>1318</v>
      </c>
      <c r="BC59">
        <v>112</v>
      </c>
      <c r="BD59" t="s">
        <v>1507</v>
      </c>
    </row>
    <row r="60" spans="2:56" x14ac:dyDescent="0.35">
      <c r="B60" t="s">
        <v>1127</v>
      </c>
      <c r="C60">
        <v>1982</v>
      </c>
      <c r="D60" t="s">
        <v>1532</v>
      </c>
      <c r="E60" t="s">
        <v>1041</v>
      </c>
      <c r="F60" t="s">
        <v>1544</v>
      </c>
      <c r="G60" t="s">
        <v>1042</v>
      </c>
      <c r="H60">
        <v>4.3600000000000003</v>
      </c>
      <c r="I60">
        <v>4.5</v>
      </c>
      <c r="J60">
        <v>4</v>
      </c>
      <c r="K60">
        <v>4.5</v>
      </c>
      <c r="L60">
        <v>4.5</v>
      </c>
      <c r="M60">
        <v>4.5</v>
      </c>
      <c r="N60">
        <v>4.5</v>
      </c>
      <c r="O60">
        <v>4</v>
      </c>
      <c r="P60" t="s">
        <v>288</v>
      </c>
      <c r="Q60">
        <v>82</v>
      </c>
      <c r="R60" t="s">
        <v>399</v>
      </c>
      <c r="U60" t="s">
        <v>156</v>
      </c>
      <c r="V60">
        <v>2011</v>
      </c>
      <c r="W60" t="s">
        <v>1531</v>
      </c>
      <c r="X60" t="s">
        <v>753</v>
      </c>
      <c r="Y60" t="s">
        <v>1544</v>
      </c>
      <c r="Z60" t="s">
        <v>157</v>
      </c>
      <c r="AA60">
        <v>2.21</v>
      </c>
      <c r="AB60">
        <v>2.5</v>
      </c>
      <c r="AC60">
        <v>3.5</v>
      </c>
      <c r="AD60">
        <v>2.5</v>
      </c>
      <c r="AE60">
        <v>2.5</v>
      </c>
      <c r="AF60">
        <v>1.5</v>
      </c>
      <c r="AG60">
        <v>2</v>
      </c>
      <c r="AH60">
        <v>1</v>
      </c>
      <c r="AI60" t="s">
        <v>158</v>
      </c>
      <c r="AJ60">
        <v>97</v>
      </c>
      <c r="AK60" t="s">
        <v>431</v>
      </c>
      <c r="AN60" t="s">
        <v>843</v>
      </c>
      <c r="AO60">
        <v>2012</v>
      </c>
      <c r="AP60" t="s">
        <v>1531</v>
      </c>
      <c r="AQ60" t="s">
        <v>762</v>
      </c>
      <c r="AR60" t="s">
        <v>1545</v>
      </c>
      <c r="AS60" t="s">
        <v>844</v>
      </c>
      <c r="AT60">
        <v>2.14</v>
      </c>
      <c r="AU60">
        <v>1.5</v>
      </c>
      <c r="AV60">
        <v>2</v>
      </c>
      <c r="AW60">
        <v>2</v>
      </c>
      <c r="AX60">
        <v>4</v>
      </c>
      <c r="AY60">
        <v>1.5</v>
      </c>
      <c r="AZ60">
        <v>3</v>
      </c>
      <c r="BA60">
        <v>1</v>
      </c>
      <c r="BB60" t="s">
        <v>146</v>
      </c>
      <c r="BC60">
        <v>325</v>
      </c>
      <c r="BD60" t="s">
        <v>547</v>
      </c>
    </row>
    <row r="61" spans="2:56" x14ac:dyDescent="0.35">
      <c r="B61" t="s">
        <v>1420</v>
      </c>
      <c r="C61">
        <v>1980</v>
      </c>
      <c r="D61" t="s">
        <v>1532</v>
      </c>
      <c r="E61" t="s">
        <v>1105</v>
      </c>
      <c r="F61" t="s">
        <v>1544</v>
      </c>
      <c r="G61" t="s">
        <v>1363</v>
      </c>
      <c r="H61">
        <v>2.57</v>
      </c>
      <c r="I61">
        <v>2.5</v>
      </c>
      <c r="J61">
        <v>2.5</v>
      </c>
      <c r="K61">
        <v>3</v>
      </c>
      <c r="L61">
        <v>3</v>
      </c>
      <c r="M61">
        <v>2.5</v>
      </c>
      <c r="N61">
        <v>2.5</v>
      </c>
      <c r="O61">
        <v>2</v>
      </c>
      <c r="P61" t="s">
        <v>1364</v>
      </c>
      <c r="Q61">
        <v>98</v>
      </c>
      <c r="R61" t="s">
        <v>1474</v>
      </c>
      <c r="U61" t="s">
        <v>1392</v>
      </c>
      <c r="V61">
        <v>2011</v>
      </c>
      <c r="W61" t="s">
        <v>1531</v>
      </c>
      <c r="X61" t="s">
        <v>918</v>
      </c>
      <c r="Y61" t="s">
        <v>1544</v>
      </c>
      <c r="Z61" t="s">
        <v>1450</v>
      </c>
      <c r="AA61">
        <v>3.21</v>
      </c>
      <c r="AB61">
        <v>4</v>
      </c>
      <c r="AC61">
        <v>3</v>
      </c>
      <c r="AD61">
        <v>3</v>
      </c>
      <c r="AE61">
        <v>3</v>
      </c>
      <c r="AF61">
        <v>3</v>
      </c>
      <c r="AG61">
        <v>3.5</v>
      </c>
      <c r="AH61">
        <v>3</v>
      </c>
      <c r="AI61" t="s">
        <v>1345</v>
      </c>
      <c r="AJ61">
        <v>90</v>
      </c>
      <c r="AK61" t="s">
        <v>1485</v>
      </c>
      <c r="AN61" t="s">
        <v>862</v>
      </c>
      <c r="AO61">
        <v>2012</v>
      </c>
      <c r="AP61" t="s">
        <v>1531</v>
      </c>
      <c r="AQ61" t="s">
        <v>863</v>
      </c>
      <c r="AR61" t="s">
        <v>1545</v>
      </c>
      <c r="AS61" t="s">
        <v>864</v>
      </c>
      <c r="AT61">
        <v>3.43</v>
      </c>
      <c r="AU61">
        <v>2.5</v>
      </c>
      <c r="AV61">
        <v>3.5</v>
      </c>
      <c r="AW61">
        <v>3.5</v>
      </c>
      <c r="AX61">
        <v>3.5</v>
      </c>
      <c r="AY61">
        <v>2.5</v>
      </c>
      <c r="AZ61">
        <v>4.5</v>
      </c>
      <c r="BA61">
        <v>4</v>
      </c>
      <c r="BB61" t="s">
        <v>158</v>
      </c>
      <c r="BC61">
        <v>900</v>
      </c>
      <c r="BD61" t="s">
        <v>548</v>
      </c>
    </row>
    <row r="62" spans="2:56" x14ac:dyDescent="0.35">
      <c r="B62" t="s">
        <v>1419</v>
      </c>
      <c r="C62">
        <v>1978</v>
      </c>
      <c r="D62" t="s">
        <v>1532</v>
      </c>
      <c r="E62" t="s">
        <v>1436</v>
      </c>
      <c r="F62" t="s">
        <v>1544</v>
      </c>
      <c r="G62" t="s">
        <v>1176</v>
      </c>
      <c r="H62">
        <v>3.29</v>
      </c>
      <c r="I62">
        <v>3.5</v>
      </c>
      <c r="J62">
        <v>3.5</v>
      </c>
      <c r="K62">
        <v>3</v>
      </c>
      <c r="L62">
        <v>3.5</v>
      </c>
      <c r="M62">
        <v>3.5</v>
      </c>
      <c r="N62">
        <v>3</v>
      </c>
      <c r="O62">
        <v>3</v>
      </c>
      <c r="P62" t="s">
        <v>1362</v>
      </c>
      <c r="Q62">
        <v>133</v>
      </c>
      <c r="R62" t="s">
        <v>1473</v>
      </c>
      <c r="U62" t="s">
        <v>1106</v>
      </c>
      <c r="V62">
        <v>2011</v>
      </c>
      <c r="W62" t="s">
        <v>1531</v>
      </c>
      <c r="X62" t="s">
        <v>1107</v>
      </c>
      <c r="Y62" t="s">
        <v>1544</v>
      </c>
      <c r="Z62" t="s">
        <v>1108</v>
      </c>
      <c r="AA62">
        <v>2.21</v>
      </c>
      <c r="AB62">
        <v>3.5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 t="s">
        <v>209</v>
      </c>
      <c r="AJ62">
        <v>98</v>
      </c>
      <c r="AK62" t="s">
        <v>483</v>
      </c>
      <c r="AN62" t="s">
        <v>881</v>
      </c>
      <c r="AO62">
        <v>2012</v>
      </c>
      <c r="AP62" t="s">
        <v>1531</v>
      </c>
      <c r="AQ62" t="s">
        <v>882</v>
      </c>
      <c r="AR62" t="s">
        <v>1545</v>
      </c>
      <c r="AS62" t="s">
        <v>883</v>
      </c>
      <c r="AT62">
        <v>3.71</v>
      </c>
      <c r="AU62">
        <v>3.5</v>
      </c>
      <c r="AV62">
        <v>3</v>
      </c>
      <c r="AW62">
        <v>5</v>
      </c>
      <c r="AX62">
        <v>3</v>
      </c>
      <c r="AY62">
        <v>3.5</v>
      </c>
      <c r="AZ62">
        <v>4</v>
      </c>
      <c r="BA62">
        <v>4</v>
      </c>
      <c r="BB62" t="s">
        <v>169</v>
      </c>
      <c r="BC62">
        <v>600</v>
      </c>
      <c r="BD62" t="s">
        <v>549</v>
      </c>
    </row>
    <row r="63" spans="2:56" x14ac:dyDescent="0.35">
      <c r="B63" t="s">
        <v>1286</v>
      </c>
      <c r="C63">
        <v>1978</v>
      </c>
      <c r="D63" t="s">
        <v>58</v>
      </c>
      <c r="E63" t="s">
        <v>1296</v>
      </c>
      <c r="F63" t="s">
        <v>1544</v>
      </c>
      <c r="G63" t="s">
        <v>1307</v>
      </c>
      <c r="H63">
        <v>4.21</v>
      </c>
      <c r="I63">
        <v>3.5</v>
      </c>
      <c r="J63">
        <v>3.5</v>
      </c>
      <c r="K63">
        <v>4</v>
      </c>
      <c r="L63">
        <v>4.5</v>
      </c>
      <c r="M63">
        <v>5</v>
      </c>
      <c r="N63">
        <v>4</v>
      </c>
      <c r="O63">
        <v>5</v>
      </c>
      <c r="P63" t="s">
        <v>1226</v>
      </c>
      <c r="Q63">
        <v>91</v>
      </c>
      <c r="R63" t="s">
        <v>1236</v>
      </c>
      <c r="U63" t="s">
        <v>1120</v>
      </c>
      <c r="V63">
        <v>2011</v>
      </c>
      <c r="W63" t="s">
        <v>1531</v>
      </c>
      <c r="X63" t="s">
        <v>697</v>
      </c>
      <c r="Y63" t="s">
        <v>1544</v>
      </c>
      <c r="Z63" t="s">
        <v>1121</v>
      </c>
      <c r="AA63">
        <v>3.07</v>
      </c>
      <c r="AB63">
        <v>3</v>
      </c>
      <c r="AC63">
        <v>3.5</v>
      </c>
      <c r="AD63">
        <v>3</v>
      </c>
      <c r="AE63">
        <v>3</v>
      </c>
      <c r="AF63">
        <v>3</v>
      </c>
      <c r="AG63">
        <v>3</v>
      </c>
      <c r="AH63">
        <v>3</v>
      </c>
      <c r="AI63" t="s">
        <v>283</v>
      </c>
      <c r="AJ63">
        <v>100</v>
      </c>
      <c r="AK63" t="s">
        <v>487</v>
      </c>
      <c r="AN63" t="s">
        <v>884</v>
      </c>
      <c r="AO63">
        <v>2012</v>
      </c>
      <c r="AP63" t="s">
        <v>1531</v>
      </c>
      <c r="AQ63" t="s">
        <v>885</v>
      </c>
      <c r="AR63" t="s">
        <v>1545</v>
      </c>
      <c r="AS63" t="s">
        <v>886</v>
      </c>
      <c r="AT63">
        <v>3.71</v>
      </c>
      <c r="AU63">
        <v>4</v>
      </c>
      <c r="AV63">
        <v>4.5</v>
      </c>
      <c r="AW63">
        <v>4</v>
      </c>
      <c r="AX63">
        <v>3</v>
      </c>
      <c r="AY63">
        <v>3</v>
      </c>
      <c r="AZ63">
        <v>3.5</v>
      </c>
      <c r="BA63">
        <v>4</v>
      </c>
      <c r="BB63" t="s">
        <v>170</v>
      </c>
      <c r="BC63">
        <v>325</v>
      </c>
      <c r="BD63" t="s">
        <v>550</v>
      </c>
    </row>
    <row r="64" spans="2:56" x14ac:dyDescent="0.35">
      <c r="B64" t="s">
        <v>1418</v>
      </c>
      <c r="C64">
        <v>1977</v>
      </c>
      <c r="D64" t="s">
        <v>1532</v>
      </c>
      <c r="E64" t="s">
        <v>1435</v>
      </c>
      <c r="F64" t="s">
        <v>1544</v>
      </c>
      <c r="G64" t="s">
        <v>269</v>
      </c>
      <c r="H64">
        <v>3.64</v>
      </c>
      <c r="I64">
        <v>2</v>
      </c>
      <c r="J64">
        <v>3.5</v>
      </c>
      <c r="K64">
        <v>4.5</v>
      </c>
      <c r="L64">
        <v>4</v>
      </c>
      <c r="M64">
        <v>3.5</v>
      </c>
      <c r="N64">
        <v>3.5</v>
      </c>
      <c r="O64">
        <v>4.5</v>
      </c>
      <c r="P64" t="s">
        <v>197</v>
      </c>
      <c r="Q64">
        <v>78</v>
      </c>
      <c r="R64" t="s">
        <v>1472</v>
      </c>
      <c r="U64" t="s">
        <v>1146</v>
      </c>
      <c r="V64">
        <v>2011</v>
      </c>
      <c r="W64" t="s">
        <v>1531</v>
      </c>
      <c r="X64" t="s">
        <v>737</v>
      </c>
      <c r="Y64" t="s">
        <v>1544</v>
      </c>
      <c r="Z64" t="s">
        <v>794</v>
      </c>
      <c r="AA64">
        <v>1.5</v>
      </c>
      <c r="AB64">
        <v>1.5</v>
      </c>
      <c r="AC64">
        <v>2</v>
      </c>
      <c r="AD64">
        <v>1.5</v>
      </c>
      <c r="AE64">
        <v>1.5</v>
      </c>
      <c r="AF64">
        <v>1.5</v>
      </c>
      <c r="AG64">
        <v>1.5</v>
      </c>
      <c r="AH64">
        <v>1</v>
      </c>
      <c r="AI64" t="s">
        <v>301</v>
      </c>
      <c r="AJ64">
        <v>300</v>
      </c>
      <c r="AK64" t="s">
        <v>495</v>
      </c>
      <c r="AN64" t="s">
        <v>903</v>
      </c>
      <c r="AO64">
        <v>2012</v>
      </c>
      <c r="AP64" t="s">
        <v>1531</v>
      </c>
      <c r="AQ64" t="s">
        <v>801</v>
      </c>
      <c r="AR64" t="s">
        <v>1545</v>
      </c>
      <c r="AS64" t="s">
        <v>178</v>
      </c>
      <c r="AT64">
        <v>3.29</v>
      </c>
      <c r="AU64">
        <v>2.5</v>
      </c>
      <c r="AV64">
        <v>3</v>
      </c>
      <c r="AW64">
        <v>3</v>
      </c>
      <c r="AX64">
        <v>3</v>
      </c>
      <c r="AY64">
        <v>4</v>
      </c>
      <c r="AZ64">
        <v>3.5</v>
      </c>
      <c r="BA64">
        <v>4</v>
      </c>
      <c r="BB64" t="s">
        <v>179</v>
      </c>
      <c r="BC64">
        <v>425</v>
      </c>
      <c r="BD64" t="s">
        <v>551</v>
      </c>
    </row>
    <row r="65" spans="2:56" x14ac:dyDescent="0.35">
      <c r="B65" t="s">
        <v>1174</v>
      </c>
      <c r="C65">
        <v>1977</v>
      </c>
      <c r="D65" t="s">
        <v>1532</v>
      </c>
      <c r="E65" t="s">
        <v>1175</v>
      </c>
      <c r="F65" t="s">
        <v>1544</v>
      </c>
      <c r="G65" t="s">
        <v>1176</v>
      </c>
      <c r="H65">
        <v>1.79</v>
      </c>
      <c r="I65">
        <v>1.5</v>
      </c>
      <c r="J65">
        <v>2.5</v>
      </c>
      <c r="K65">
        <v>2.5</v>
      </c>
      <c r="L65">
        <v>2.5</v>
      </c>
      <c r="M65">
        <v>1</v>
      </c>
      <c r="N65">
        <v>1.5</v>
      </c>
      <c r="O65">
        <v>1</v>
      </c>
      <c r="P65" t="s">
        <v>267</v>
      </c>
      <c r="Q65">
        <v>80</v>
      </c>
      <c r="R65" t="s">
        <v>400</v>
      </c>
      <c r="U65" t="s">
        <v>768</v>
      </c>
      <c r="V65">
        <v>2010</v>
      </c>
      <c r="W65" t="s">
        <v>1531</v>
      </c>
      <c r="X65" t="s">
        <v>769</v>
      </c>
      <c r="Y65" t="s">
        <v>1544</v>
      </c>
      <c r="Z65" t="s">
        <v>770</v>
      </c>
      <c r="AA65">
        <v>3.5</v>
      </c>
      <c r="AB65">
        <v>3.5</v>
      </c>
      <c r="AC65">
        <v>4</v>
      </c>
      <c r="AD65">
        <v>3.5</v>
      </c>
      <c r="AE65">
        <v>2.5</v>
      </c>
      <c r="AF65">
        <v>4.5</v>
      </c>
      <c r="AG65">
        <v>2.5</v>
      </c>
      <c r="AH65">
        <v>4</v>
      </c>
      <c r="AI65" t="s">
        <v>110</v>
      </c>
      <c r="AJ65">
        <v>127</v>
      </c>
      <c r="AK65" t="s">
        <v>419</v>
      </c>
      <c r="AN65" t="s">
        <v>911</v>
      </c>
      <c r="AO65">
        <v>2012</v>
      </c>
      <c r="AP65" t="s">
        <v>1531</v>
      </c>
      <c r="AQ65" t="s">
        <v>661</v>
      </c>
      <c r="AR65" t="s">
        <v>1545</v>
      </c>
      <c r="AS65" t="s">
        <v>912</v>
      </c>
      <c r="AT65">
        <v>2.71</v>
      </c>
      <c r="AU65">
        <v>4</v>
      </c>
      <c r="AV65">
        <v>3</v>
      </c>
      <c r="AW65">
        <v>3</v>
      </c>
      <c r="AX65">
        <v>2.5</v>
      </c>
      <c r="AY65">
        <v>2.5</v>
      </c>
      <c r="AZ65">
        <v>2</v>
      </c>
      <c r="BA65">
        <v>2</v>
      </c>
      <c r="BB65" t="s">
        <v>183</v>
      </c>
      <c r="BC65">
        <v>325</v>
      </c>
      <c r="BD65" t="s">
        <v>552</v>
      </c>
    </row>
    <row r="66" spans="2:56" x14ac:dyDescent="0.35">
      <c r="B66" t="s">
        <v>1367</v>
      </c>
      <c r="C66">
        <v>1969</v>
      </c>
      <c r="D66" t="s">
        <v>1532</v>
      </c>
      <c r="E66" t="s">
        <v>1424</v>
      </c>
      <c r="F66" t="s">
        <v>1544</v>
      </c>
      <c r="G66" t="s">
        <v>1437</v>
      </c>
      <c r="H66">
        <v>3.29</v>
      </c>
      <c r="I66">
        <v>2.5</v>
      </c>
      <c r="J66">
        <v>2.5</v>
      </c>
      <c r="K66">
        <v>3.5</v>
      </c>
      <c r="L66">
        <v>3.5</v>
      </c>
      <c r="M66">
        <v>3</v>
      </c>
      <c r="N66">
        <v>3</v>
      </c>
      <c r="O66">
        <v>5</v>
      </c>
      <c r="P66" t="s">
        <v>1332</v>
      </c>
      <c r="Q66">
        <v>86</v>
      </c>
      <c r="R66" t="s">
        <v>1467</v>
      </c>
      <c r="U66" t="s">
        <v>781</v>
      </c>
      <c r="V66">
        <v>2010</v>
      </c>
      <c r="W66" t="s">
        <v>1531</v>
      </c>
      <c r="X66" t="s">
        <v>116</v>
      </c>
      <c r="Y66" t="s">
        <v>1544</v>
      </c>
      <c r="Z66" t="s">
        <v>117</v>
      </c>
      <c r="AA66">
        <v>2.4300000000000002</v>
      </c>
      <c r="AB66">
        <v>2</v>
      </c>
      <c r="AC66">
        <v>3.5</v>
      </c>
      <c r="AD66">
        <v>3</v>
      </c>
      <c r="AE66">
        <v>2.5</v>
      </c>
      <c r="AF66">
        <v>2</v>
      </c>
      <c r="AG66">
        <v>2</v>
      </c>
      <c r="AH66">
        <v>2</v>
      </c>
      <c r="AI66" t="s">
        <v>118</v>
      </c>
      <c r="AJ66">
        <v>88</v>
      </c>
      <c r="AK66" t="s">
        <v>420</v>
      </c>
      <c r="AN66" t="s">
        <v>927</v>
      </c>
      <c r="AO66">
        <v>2012</v>
      </c>
      <c r="AP66" t="s">
        <v>1531</v>
      </c>
      <c r="AQ66" t="s">
        <v>918</v>
      </c>
      <c r="AR66" t="s">
        <v>1545</v>
      </c>
      <c r="AS66" t="s">
        <v>928</v>
      </c>
      <c r="AT66">
        <v>3.93</v>
      </c>
      <c r="AU66">
        <v>3</v>
      </c>
      <c r="AV66">
        <v>5</v>
      </c>
      <c r="AW66">
        <v>4.5</v>
      </c>
      <c r="AX66">
        <v>3</v>
      </c>
      <c r="AY66">
        <v>3.5</v>
      </c>
      <c r="AZ66">
        <v>3.5</v>
      </c>
      <c r="BA66">
        <v>5</v>
      </c>
      <c r="BB66" t="s">
        <v>191</v>
      </c>
      <c r="BC66">
        <v>325</v>
      </c>
      <c r="BD66" t="s">
        <v>553</v>
      </c>
    </row>
    <row r="67" spans="2:56" x14ac:dyDescent="0.35">
      <c r="B67" t="s">
        <v>1183</v>
      </c>
      <c r="C67">
        <v>1968</v>
      </c>
      <c r="D67" t="s">
        <v>58</v>
      </c>
      <c r="E67" t="s">
        <v>1184</v>
      </c>
      <c r="F67" t="s">
        <v>1544</v>
      </c>
      <c r="G67" t="s">
        <v>1185</v>
      </c>
      <c r="H67">
        <v>3.79</v>
      </c>
      <c r="I67">
        <v>2</v>
      </c>
      <c r="J67">
        <v>4</v>
      </c>
      <c r="K67">
        <v>4</v>
      </c>
      <c r="L67">
        <v>4</v>
      </c>
      <c r="M67">
        <v>3.5</v>
      </c>
      <c r="N67">
        <v>4</v>
      </c>
      <c r="O67">
        <v>5</v>
      </c>
      <c r="P67" t="s">
        <v>312</v>
      </c>
      <c r="Q67">
        <v>87</v>
      </c>
      <c r="R67" t="s">
        <v>401</v>
      </c>
      <c r="U67" t="s">
        <v>1377</v>
      </c>
      <c r="V67">
        <v>2010</v>
      </c>
      <c r="W67" t="s">
        <v>1531</v>
      </c>
      <c r="X67" t="s">
        <v>814</v>
      </c>
      <c r="Y67" t="s">
        <v>1544</v>
      </c>
      <c r="Z67" t="s">
        <v>815</v>
      </c>
      <c r="AA67">
        <v>3.57</v>
      </c>
      <c r="AB67">
        <v>3.5</v>
      </c>
      <c r="AC67">
        <v>3.5</v>
      </c>
      <c r="AD67">
        <v>4</v>
      </c>
      <c r="AE67">
        <v>3.5</v>
      </c>
      <c r="AF67">
        <v>3.5</v>
      </c>
      <c r="AG67">
        <v>3.5</v>
      </c>
      <c r="AH67">
        <v>3.5</v>
      </c>
      <c r="AI67" t="s">
        <v>1338</v>
      </c>
      <c r="AJ67">
        <v>105</v>
      </c>
      <c r="AK67" t="s">
        <v>1479</v>
      </c>
      <c r="AN67" t="s">
        <v>1271</v>
      </c>
      <c r="AO67">
        <v>2012</v>
      </c>
      <c r="AP67" t="s">
        <v>1531</v>
      </c>
      <c r="AQ67" t="s">
        <v>692</v>
      </c>
      <c r="AR67" t="s">
        <v>1545</v>
      </c>
      <c r="AS67" t="s">
        <v>1204</v>
      </c>
      <c r="AT67">
        <v>3.57</v>
      </c>
      <c r="AU67">
        <v>3</v>
      </c>
      <c r="AV67">
        <v>4</v>
      </c>
      <c r="AW67">
        <v>4</v>
      </c>
      <c r="AX67">
        <v>4</v>
      </c>
      <c r="AY67">
        <v>3.5</v>
      </c>
      <c r="AZ67">
        <v>3.5</v>
      </c>
      <c r="BA67">
        <v>3</v>
      </c>
      <c r="BB67" t="s">
        <v>1205</v>
      </c>
      <c r="BC67">
        <v>800</v>
      </c>
      <c r="BD67" t="s">
        <v>1254</v>
      </c>
    </row>
    <row r="68" spans="2:56" x14ac:dyDescent="0.35">
      <c r="U68" t="s">
        <v>908</v>
      </c>
      <c r="V68">
        <v>2010</v>
      </c>
      <c r="W68" t="s">
        <v>1531</v>
      </c>
      <c r="X68" t="s">
        <v>909</v>
      </c>
      <c r="Y68" t="s">
        <v>1544</v>
      </c>
      <c r="Z68" t="s">
        <v>910</v>
      </c>
      <c r="AA68">
        <v>2.4300000000000002</v>
      </c>
      <c r="AB68">
        <v>2.5</v>
      </c>
      <c r="AC68">
        <v>3</v>
      </c>
      <c r="AD68">
        <v>2.5</v>
      </c>
      <c r="AE68">
        <v>2</v>
      </c>
      <c r="AF68">
        <v>2</v>
      </c>
      <c r="AG68">
        <v>3</v>
      </c>
      <c r="AH68">
        <v>2</v>
      </c>
      <c r="AI68" t="s">
        <v>141</v>
      </c>
      <c r="AJ68">
        <v>99</v>
      </c>
      <c r="AK68" t="s">
        <v>437</v>
      </c>
      <c r="AN68" t="s">
        <v>984</v>
      </c>
      <c r="AO68">
        <v>2012</v>
      </c>
      <c r="AP68" t="s">
        <v>1531</v>
      </c>
      <c r="AQ68" t="s">
        <v>692</v>
      </c>
      <c r="AR68" t="s">
        <v>1545</v>
      </c>
      <c r="AS68" t="s">
        <v>216</v>
      </c>
      <c r="AT68">
        <v>4.1399999999999997</v>
      </c>
      <c r="AU68">
        <v>4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5</v>
      </c>
      <c r="BB68" t="s">
        <v>76</v>
      </c>
      <c r="BC68">
        <v>275</v>
      </c>
      <c r="BD68" t="s">
        <v>554</v>
      </c>
    </row>
    <row r="69" spans="2:56" x14ac:dyDescent="0.35">
      <c r="U69" t="s">
        <v>1082</v>
      </c>
      <c r="V69">
        <v>2010</v>
      </c>
      <c r="W69" t="s">
        <v>1531</v>
      </c>
      <c r="X69" t="s">
        <v>661</v>
      </c>
      <c r="Y69" t="s">
        <v>1544</v>
      </c>
      <c r="Z69" t="s">
        <v>265</v>
      </c>
      <c r="AA69">
        <v>3.71</v>
      </c>
      <c r="AB69">
        <v>4</v>
      </c>
      <c r="AC69">
        <v>4</v>
      </c>
      <c r="AD69">
        <v>4</v>
      </c>
      <c r="AE69">
        <v>3.5</v>
      </c>
      <c r="AF69">
        <v>3.5</v>
      </c>
      <c r="AG69">
        <v>3</v>
      </c>
      <c r="AH69">
        <v>4</v>
      </c>
      <c r="AI69" t="s">
        <v>266</v>
      </c>
      <c r="AJ69">
        <v>162</v>
      </c>
      <c r="AK69" t="s">
        <v>477</v>
      </c>
      <c r="AN69" t="s">
        <v>1045</v>
      </c>
      <c r="AO69">
        <v>2012</v>
      </c>
      <c r="AP69" t="s">
        <v>1531</v>
      </c>
      <c r="AQ69" t="s">
        <v>814</v>
      </c>
      <c r="AR69" t="s">
        <v>1545</v>
      </c>
      <c r="AS69" t="s">
        <v>1046</v>
      </c>
      <c r="AT69">
        <v>3.43</v>
      </c>
      <c r="AU69">
        <v>3</v>
      </c>
      <c r="AV69">
        <v>3.5</v>
      </c>
      <c r="AW69">
        <v>3.5</v>
      </c>
      <c r="AX69">
        <v>3.5</v>
      </c>
      <c r="AY69">
        <v>3.5</v>
      </c>
      <c r="AZ69">
        <v>3.5</v>
      </c>
      <c r="BA69">
        <v>3.5</v>
      </c>
      <c r="BB69" t="s">
        <v>348</v>
      </c>
      <c r="BC69">
        <v>325</v>
      </c>
      <c r="BD69" t="s">
        <v>555</v>
      </c>
    </row>
    <row r="70" spans="2:56" x14ac:dyDescent="0.35">
      <c r="U70" t="s">
        <v>1128</v>
      </c>
      <c r="V70">
        <v>2010</v>
      </c>
      <c r="W70" t="s">
        <v>1531</v>
      </c>
      <c r="X70" t="s">
        <v>750</v>
      </c>
      <c r="Y70" t="s">
        <v>1544</v>
      </c>
      <c r="Z70" t="s">
        <v>196</v>
      </c>
      <c r="AA70">
        <v>3.43</v>
      </c>
      <c r="AB70">
        <v>3.5</v>
      </c>
      <c r="AC70">
        <v>4</v>
      </c>
      <c r="AD70">
        <v>4</v>
      </c>
      <c r="AE70">
        <v>3.5</v>
      </c>
      <c r="AF70">
        <v>2.5</v>
      </c>
      <c r="AG70">
        <v>2.5</v>
      </c>
      <c r="AH70">
        <v>4</v>
      </c>
      <c r="AI70" t="s">
        <v>197</v>
      </c>
      <c r="AJ70">
        <v>95</v>
      </c>
      <c r="AK70" t="s">
        <v>488</v>
      </c>
      <c r="AN70" t="s">
        <v>1412</v>
      </c>
      <c r="AO70">
        <v>2012</v>
      </c>
      <c r="AP70" t="s">
        <v>1531</v>
      </c>
      <c r="AQ70" t="s">
        <v>778</v>
      </c>
      <c r="AR70" t="s">
        <v>1545</v>
      </c>
      <c r="AS70" t="s">
        <v>1044</v>
      </c>
      <c r="AT70">
        <v>3.14</v>
      </c>
      <c r="AU70">
        <v>3</v>
      </c>
      <c r="AV70">
        <v>3.5</v>
      </c>
      <c r="AW70">
        <v>3</v>
      </c>
      <c r="AX70">
        <v>3</v>
      </c>
      <c r="AY70">
        <v>3.5</v>
      </c>
      <c r="AZ70">
        <v>3</v>
      </c>
      <c r="BA70">
        <v>3</v>
      </c>
      <c r="BB70" t="s">
        <v>158</v>
      </c>
      <c r="BC70">
        <v>300</v>
      </c>
      <c r="BD70" t="s">
        <v>1523</v>
      </c>
    </row>
    <row r="71" spans="2:56" x14ac:dyDescent="0.35">
      <c r="U71" t="s">
        <v>1139</v>
      </c>
      <c r="V71">
        <v>2010</v>
      </c>
      <c r="W71" t="s">
        <v>1531</v>
      </c>
      <c r="X71" t="s">
        <v>1140</v>
      </c>
      <c r="Y71" t="s">
        <v>1544</v>
      </c>
      <c r="Z71" t="s">
        <v>1141</v>
      </c>
      <c r="AA71">
        <v>3.5</v>
      </c>
      <c r="AB71">
        <v>4</v>
      </c>
      <c r="AC71">
        <v>3.5</v>
      </c>
      <c r="AD71">
        <v>3.5</v>
      </c>
      <c r="AE71">
        <v>3.5</v>
      </c>
      <c r="AF71">
        <v>3.5</v>
      </c>
      <c r="AG71">
        <v>3</v>
      </c>
      <c r="AH71">
        <v>3.5</v>
      </c>
      <c r="AI71" t="s">
        <v>297</v>
      </c>
      <c r="AJ71">
        <v>0</v>
      </c>
      <c r="AK71" t="s">
        <v>492</v>
      </c>
      <c r="AN71" t="s">
        <v>1116</v>
      </c>
      <c r="AO71">
        <v>2012</v>
      </c>
      <c r="AP71" t="s">
        <v>1531</v>
      </c>
      <c r="AQ71" t="s">
        <v>673</v>
      </c>
      <c r="AR71" t="s">
        <v>1545</v>
      </c>
      <c r="AS71" t="s">
        <v>986</v>
      </c>
      <c r="AT71">
        <v>4</v>
      </c>
      <c r="AU71">
        <v>3</v>
      </c>
      <c r="AV71">
        <v>4</v>
      </c>
      <c r="AW71">
        <v>4</v>
      </c>
      <c r="AX71">
        <v>4.5</v>
      </c>
      <c r="AY71">
        <v>4.5</v>
      </c>
      <c r="AZ71">
        <v>4</v>
      </c>
      <c r="BA71">
        <v>4</v>
      </c>
      <c r="BB71" t="s">
        <v>352</v>
      </c>
      <c r="BC71">
        <v>600</v>
      </c>
      <c r="BD71" t="s">
        <v>556</v>
      </c>
    </row>
    <row r="72" spans="2:56" x14ac:dyDescent="0.35">
      <c r="U72" t="s">
        <v>1149</v>
      </c>
      <c r="V72">
        <v>2010</v>
      </c>
      <c r="W72" t="s">
        <v>1531</v>
      </c>
      <c r="X72" t="s">
        <v>697</v>
      </c>
      <c r="Y72" t="s">
        <v>1544</v>
      </c>
      <c r="Z72" t="s">
        <v>1148</v>
      </c>
      <c r="AA72">
        <v>3.64</v>
      </c>
      <c r="AB72">
        <v>3.5</v>
      </c>
      <c r="AC72">
        <v>3.5</v>
      </c>
      <c r="AD72">
        <v>3.5</v>
      </c>
      <c r="AE72">
        <v>4</v>
      </c>
      <c r="AF72">
        <v>3.5</v>
      </c>
      <c r="AG72">
        <v>3.5</v>
      </c>
      <c r="AH72">
        <v>4</v>
      </c>
      <c r="AI72" t="s">
        <v>190</v>
      </c>
      <c r="AJ72">
        <v>90</v>
      </c>
      <c r="AK72" t="s">
        <v>496</v>
      </c>
      <c r="AN72" t="s">
        <v>1373</v>
      </c>
      <c r="AO72">
        <v>2011</v>
      </c>
      <c r="AP72" t="s">
        <v>1531</v>
      </c>
      <c r="AQ72" t="s">
        <v>1013</v>
      </c>
      <c r="AR72" t="s">
        <v>1545</v>
      </c>
      <c r="AS72" t="s">
        <v>685</v>
      </c>
      <c r="AT72">
        <v>3.14</v>
      </c>
      <c r="AU72">
        <v>3</v>
      </c>
      <c r="AV72">
        <v>3.5</v>
      </c>
      <c r="AW72">
        <v>3.5</v>
      </c>
      <c r="AX72">
        <v>3</v>
      </c>
      <c r="AY72">
        <v>3</v>
      </c>
      <c r="AZ72">
        <v>3.5</v>
      </c>
      <c r="BA72">
        <v>2.5</v>
      </c>
      <c r="BB72" t="s">
        <v>194</v>
      </c>
      <c r="BC72">
        <v>275</v>
      </c>
      <c r="BD72" t="s">
        <v>1499</v>
      </c>
    </row>
    <row r="73" spans="2:56" x14ac:dyDescent="0.35">
      <c r="U73" t="s">
        <v>668</v>
      </c>
      <c r="V73">
        <v>2009</v>
      </c>
      <c r="W73" t="s">
        <v>1531</v>
      </c>
      <c r="X73" t="s">
        <v>667</v>
      </c>
      <c r="Y73" t="s">
        <v>1544</v>
      </c>
      <c r="Z73" t="s">
        <v>63</v>
      </c>
      <c r="AA73">
        <v>3.93</v>
      </c>
      <c r="AB73">
        <v>4</v>
      </c>
      <c r="AC73">
        <v>4.5</v>
      </c>
      <c r="AD73">
        <v>4.5</v>
      </c>
      <c r="AE73">
        <v>4</v>
      </c>
      <c r="AF73">
        <v>3</v>
      </c>
      <c r="AG73">
        <v>3.5</v>
      </c>
      <c r="AH73">
        <v>4</v>
      </c>
      <c r="AI73" t="s">
        <v>65</v>
      </c>
      <c r="AJ73">
        <v>100</v>
      </c>
      <c r="AK73" t="s">
        <v>405</v>
      </c>
      <c r="AN73" t="s">
        <v>767</v>
      </c>
      <c r="AO73">
        <v>2011</v>
      </c>
      <c r="AP73" t="s">
        <v>1531</v>
      </c>
      <c r="AQ73" t="s">
        <v>762</v>
      </c>
      <c r="AR73" t="s">
        <v>1546</v>
      </c>
      <c r="AS73" t="s">
        <v>108</v>
      </c>
      <c r="AT73">
        <v>2.57</v>
      </c>
      <c r="AU73">
        <v>3</v>
      </c>
      <c r="AV73">
        <v>3</v>
      </c>
      <c r="AW73">
        <v>2</v>
      </c>
      <c r="AX73">
        <v>2</v>
      </c>
      <c r="AY73">
        <v>3</v>
      </c>
      <c r="AZ73">
        <v>2</v>
      </c>
      <c r="BA73">
        <v>3</v>
      </c>
      <c r="BB73" t="s">
        <v>109</v>
      </c>
      <c r="BC73">
        <v>60</v>
      </c>
      <c r="BD73" t="s">
        <v>557</v>
      </c>
    </row>
    <row r="74" spans="2:56" x14ac:dyDescent="0.35">
      <c r="U74" t="s">
        <v>805</v>
      </c>
      <c r="V74">
        <v>2009</v>
      </c>
      <c r="W74" t="s">
        <v>1531</v>
      </c>
      <c r="X74" t="s">
        <v>734</v>
      </c>
      <c r="Y74" t="s">
        <v>1544</v>
      </c>
      <c r="Z74" t="s">
        <v>804</v>
      </c>
      <c r="AA74">
        <v>3.29</v>
      </c>
      <c r="AB74">
        <v>3.5</v>
      </c>
      <c r="AC74">
        <v>3.5</v>
      </c>
      <c r="AD74">
        <v>4</v>
      </c>
      <c r="AE74">
        <v>3.5</v>
      </c>
      <c r="AF74">
        <v>2.5</v>
      </c>
      <c r="AG74">
        <v>3</v>
      </c>
      <c r="AH74">
        <v>3</v>
      </c>
      <c r="AI74" t="s">
        <v>127</v>
      </c>
      <c r="AJ74">
        <v>180</v>
      </c>
      <c r="AK74" t="s">
        <v>421</v>
      </c>
      <c r="AN74" t="s">
        <v>774</v>
      </c>
      <c r="AO74">
        <v>2011</v>
      </c>
      <c r="AP74" t="s">
        <v>1531</v>
      </c>
      <c r="AQ74" t="s">
        <v>775</v>
      </c>
      <c r="AR74" t="s">
        <v>1545</v>
      </c>
      <c r="AS74" t="s">
        <v>776</v>
      </c>
      <c r="AT74">
        <v>3.14</v>
      </c>
      <c r="AU74">
        <v>2.5</v>
      </c>
      <c r="AV74">
        <v>3.5</v>
      </c>
      <c r="AW74">
        <v>3.5</v>
      </c>
      <c r="AX74">
        <v>2.5</v>
      </c>
      <c r="AY74">
        <v>3</v>
      </c>
      <c r="AZ74">
        <v>3</v>
      </c>
      <c r="BA74">
        <v>4</v>
      </c>
      <c r="BB74" t="s">
        <v>112</v>
      </c>
      <c r="BC74">
        <v>325</v>
      </c>
      <c r="BD74" t="s">
        <v>558</v>
      </c>
    </row>
    <row r="75" spans="2:56" x14ac:dyDescent="0.35">
      <c r="U75" t="s">
        <v>1263</v>
      </c>
      <c r="V75">
        <v>2009</v>
      </c>
      <c r="W75" t="s">
        <v>1531</v>
      </c>
      <c r="X75" t="s">
        <v>1289</v>
      </c>
      <c r="Y75" t="s">
        <v>1544</v>
      </c>
      <c r="Z75" t="s">
        <v>1194</v>
      </c>
      <c r="AA75">
        <v>4.57</v>
      </c>
      <c r="AB75">
        <v>4.5</v>
      </c>
      <c r="AC75">
        <v>4.5</v>
      </c>
      <c r="AD75">
        <v>4.5</v>
      </c>
      <c r="AE75">
        <v>4</v>
      </c>
      <c r="AF75">
        <v>4.5</v>
      </c>
      <c r="AG75">
        <v>5</v>
      </c>
      <c r="AH75">
        <v>5</v>
      </c>
      <c r="AI75" t="s">
        <v>1195</v>
      </c>
      <c r="AJ75">
        <v>112</v>
      </c>
      <c r="AK75" t="s">
        <v>1245</v>
      </c>
      <c r="AN75" t="s">
        <v>782</v>
      </c>
      <c r="AO75">
        <v>2011</v>
      </c>
      <c r="AP75" t="s">
        <v>1531</v>
      </c>
      <c r="AQ75" t="s">
        <v>783</v>
      </c>
      <c r="AR75" t="s">
        <v>1545</v>
      </c>
      <c r="AS75" t="s">
        <v>784</v>
      </c>
      <c r="AT75">
        <v>3.86</v>
      </c>
      <c r="AU75">
        <v>3.5</v>
      </c>
      <c r="AV75">
        <v>3.5</v>
      </c>
      <c r="AW75">
        <v>4</v>
      </c>
      <c r="AX75">
        <v>4</v>
      </c>
      <c r="AY75">
        <v>3</v>
      </c>
      <c r="AZ75">
        <v>4</v>
      </c>
      <c r="BA75">
        <v>5</v>
      </c>
      <c r="BB75" t="s">
        <v>119</v>
      </c>
      <c r="BC75">
        <v>300</v>
      </c>
      <c r="BD75" t="s">
        <v>559</v>
      </c>
    </row>
    <row r="76" spans="2:56" x14ac:dyDescent="0.35">
      <c r="U76" t="s">
        <v>1031</v>
      </c>
      <c r="V76">
        <v>2009</v>
      </c>
      <c r="W76" t="s">
        <v>1531</v>
      </c>
      <c r="X76" t="s">
        <v>1032</v>
      </c>
      <c r="Y76" t="s">
        <v>1544</v>
      </c>
      <c r="Z76" t="s">
        <v>1033</v>
      </c>
      <c r="AA76">
        <v>4.3600000000000003</v>
      </c>
      <c r="AB76">
        <v>4.5</v>
      </c>
      <c r="AC76">
        <v>5</v>
      </c>
      <c r="AD76">
        <v>5</v>
      </c>
      <c r="AE76">
        <v>3.5</v>
      </c>
      <c r="AF76">
        <v>3</v>
      </c>
      <c r="AG76">
        <v>4.5</v>
      </c>
      <c r="AH76">
        <v>5</v>
      </c>
      <c r="AI76" t="s">
        <v>240</v>
      </c>
      <c r="AJ76">
        <v>102</v>
      </c>
      <c r="AK76" t="s">
        <v>468</v>
      </c>
      <c r="AN76" t="s">
        <v>816</v>
      </c>
      <c r="AO76">
        <v>2011</v>
      </c>
      <c r="AP76" t="s">
        <v>1531</v>
      </c>
      <c r="AQ76" t="s">
        <v>817</v>
      </c>
      <c r="AR76" t="s">
        <v>1545</v>
      </c>
      <c r="AS76" t="s">
        <v>818</v>
      </c>
      <c r="AT76">
        <v>4.93</v>
      </c>
      <c r="AU76">
        <v>5</v>
      </c>
      <c r="AV76">
        <v>5</v>
      </c>
      <c r="AW76">
        <v>5</v>
      </c>
      <c r="AX76">
        <v>4.5</v>
      </c>
      <c r="AY76">
        <v>5</v>
      </c>
      <c r="AZ76">
        <v>5</v>
      </c>
      <c r="BA76">
        <v>5</v>
      </c>
      <c r="BB76" t="s">
        <v>133</v>
      </c>
      <c r="BC76">
        <v>620</v>
      </c>
      <c r="BD76" t="s">
        <v>560</v>
      </c>
    </row>
    <row r="77" spans="2:56" x14ac:dyDescent="0.35">
      <c r="U77" t="s">
        <v>1069</v>
      </c>
      <c r="V77">
        <v>2009</v>
      </c>
      <c r="W77" t="s">
        <v>1531</v>
      </c>
      <c r="X77" t="s">
        <v>697</v>
      </c>
      <c r="Y77" t="s">
        <v>1544</v>
      </c>
      <c r="Z77" t="s">
        <v>948</v>
      </c>
      <c r="AA77">
        <v>3.93</v>
      </c>
      <c r="AB77">
        <v>3.5</v>
      </c>
      <c r="AC77">
        <v>4</v>
      </c>
      <c r="AD77">
        <v>3.5</v>
      </c>
      <c r="AE77">
        <v>4</v>
      </c>
      <c r="AF77">
        <v>3.5</v>
      </c>
      <c r="AG77">
        <v>4.5</v>
      </c>
      <c r="AH77">
        <v>4.5</v>
      </c>
      <c r="AI77" t="s">
        <v>256</v>
      </c>
      <c r="AJ77">
        <v>114</v>
      </c>
      <c r="AK77" t="s">
        <v>472</v>
      </c>
      <c r="AN77" t="s">
        <v>849</v>
      </c>
      <c r="AO77">
        <v>2011</v>
      </c>
      <c r="AP77" t="s">
        <v>1531</v>
      </c>
      <c r="AQ77" t="s">
        <v>692</v>
      </c>
      <c r="AR77" t="s">
        <v>1545</v>
      </c>
      <c r="AS77" t="s">
        <v>149</v>
      </c>
      <c r="AT77">
        <v>3.07</v>
      </c>
      <c r="AU77">
        <v>3.5</v>
      </c>
      <c r="AV77">
        <v>3.5</v>
      </c>
      <c r="AW77">
        <v>3</v>
      </c>
      <c r="AX77">
        <v>3</v>
      </c>
      <c r="AY77">
        <v>3</v>
      </c>
      <c r="AZ77">
        <v>3.5</v>
      </c>
      <c r="BA77">
        <v>2</v>
      </c>
      <c r="BB77" t="s">
        <v>150</v>
      </c>
      <c r="BC77">
        <v>300</v>
      </c>
      <c r="BD77" t="s">
        <v>561</v>
      </c>
    </row>
    <row r="78" spans="2:56" x14ac:dyDescent="0.35">
      <c r="U78" t="s">
        <v>1415</v>
      </c>
      <c r="V78">
        <v>2009</v>
      </c>
      <c r="W78" t="s">
        <v>1531</v>
      </c>
      <c r="X78" t="s">
        <v>734</v>
      </c>
      <c r="Y78" t="s">
        <v>1544</v>
      </c>
      <c r="Z78" t="s">
        <v>1463</v>
      </c>
      <c r="AA78">
        <v>3.57</v>
      </c>
      <c r="AB78">
        <v>3.5</v>
      </c>
      <c r="AC78">
        <v>3.5</v>
      </c>
      <c r="AD78">
        <v>3.5</v>
      </c>
      <c r="AE78">
        <v>4</v>
      </c>
      <c r="AF78">
        <v>3.5</v>
      </c>
      <c r="AG78">
        <v>3</v>
      </c>
      <c r="AH78">
        <v>4</v>
      </c>
      <c r="AI78" t="s">
        <v>1324</v>
      </c>
      <c r="AJ78">
        <v>110</v>
      </c>
      <c r="AK78" t="s">
        <v>1494</v>
      </c>
      <c r="AN78" t="s">
        <v>850</v>
      </c>
      <c r="AO78">
        <v>2011</v>
      </c>
      <c r="AP78" t="s">
        <v>1531</v>
      </c>
      <c r="AQ78" t="s">
        <v>734</v>
      </c>
      <c r="AR78" t="s">
        <v>1545</v>
      </c>
      <c r="AS78" t="s">
        <v>786</v>
      </c>
      <c r="AT78">
        <v>3.21</v>
      </c>
      <c r="AU78">
        <v>3.5</v>
      </c>
      <c r="AV78">
        <v>3.5</v>
      </c>
      <c r="AW78">
        <v>4</v>
      </c>
      <c r="AX78">
        <v>3.5</v>
      </c>
      <c r="AY78">
        <v>1.5</v>
      </c>
      <c r="AZ78">
        <v>2.5</v>
      </c>
      <c r="BA78">
        <v>4</v>
      </c>
      <c r="BB78" t="s">
        <v>151</v>
      </c>
      <c r="BC78">
        <v>550</v>
      </c>
      <c r="BD78" t="s">
        <v>562</v>
      </c>
    </row>
    <row r="79" spans="2:56" x14ac:dyDescent="0.35">
      <c r="U79" t="s">
        <v>1266</v>
      </c>
      <c r="V79">
        <v>2008</v>
      </c>
      <c r="W79" t="s">
        <v>1531</v>
      </c>
      <c r="X79" t="s">
        <v>697</v>
      </c>
      <c r="Y79" t="s">
        <v>1544</v>
      </c>
      <c r="Z79" t="s">
        <v>877</v>
      </c>
      <c r="AA79">
        <v>3.5</v>
      </c>
      <c r="AB79">
        <v>3</v>
      </c>
      <c r="AC79">
        <v>4</v>
      </c>
      <c r="AD79">
        <v>3</v>
      </c>
      <c r="AE79">
        <v>3.5</v>
      </c>
      <c r="AF79">
        <v>3</v>
      </c>
      <c r="AG79">
        <v>4</v>
      </c>
      <c r="AH79">
        <v>4</v>
      </c>
      <c r="AI79" t="s">
        <v>1198</v>
      </c>
      <c r="AJ79">
        <v>117</v>
      </c>
      <c r="AK79" t="s">
        <v>1246</v>
      </c>
      <c r="AN79" t="s">
        <v>857</v>
      </c>
      <c r="AO79">
        <v>2011</v>
      </c>
      <c r="AP79" t="s">
        <v>1531</v>
      </c>
      <c r="AQ79" t="s">
        <v>673</v>
      </c>
      <c r="AR79" t="s">
        <v>1545</v>
      </c>
      <c r="AS79" t="s">
        <v>858</v>
      </c>
      <c r="AT79">
        <v>2.93</v>
      </c>
      <c r="AU79">
        <v>3</v>
      </c>
      <c r="AV79">
        <v>3.5</v>
      </c>
      <c r="AW79">
        <v>3</v>
      </c>
      <c r="AX79">
        <v>3</v>
      </c>
      <c r="AY79">
        <v>2.5</v>
      </c>
      <c r="AZ79">
        <v>3</v>
      </c>
      <c r="BA79">
        <v>2.5</v>
      </c>
      <c r="BB79" t="s">
        <v>159</v>
      </c>
      <c r="BC79">
        <v>325</v>
      </c>
      <c r="BD79" t="s">
        <v>563</v>
      </c>
    </row>
    <row r="80" spans="2:56" x14ac:dyDescent="0.35">
      <c r="U80" t="s">
        <v>1016</v>
      </c>
      <c r="V80">
        <v>2008</v>
      </c>
      <c r="W80" t="s">
        <v>1531</v>
      </c>
      <c r="X80" t="s">
        <v>750</v>
      </c>
      <c r="Y80" t="s">
        <v>1544</v>
      </c>
      <c r="Z80" t="s">
        <v>751</v>
      </c>
      <c r="AA80">
        <v>3.43</v>
      </c>
      <c r="AB80">
        <v>4</v>
      </c>
      <c r="AC80">
        <v>3.5</v>
      </c>
      <c r="AD80">
        <v>3.5</v>
      </c>
      <c r="AE80">
        <v>3</v>
      </c>
      <c r="AF80">
        <v>2.5</v>
      </c>
      <c r="AG80">
        <v>3.5</v>
      </c>
      <c r="AH80">
        <v>4</v>
      </c>
      <c r="AI80" t="s">
        <v>235</v>
      </c>
      <c r="AJ80">
        <v>103</v>
      </c>
      <c r="AK80" t="s">
        <v>464</v>
      </c>
      <c r="AN80" t="s">
        <v>936</v>
      </c>
      <c r="AO80">
        <v>2011</v>
      </c>
      <c r="AP80" t="s">
        <v>1531</v>
      </c>
      <c r="AQ80" t="s">
        <v>778</v>
      </c>
      <c r="AR80" t="s">
        <v>1545</v>
      </c>
      <c r="AS80" t="s">
        <v>937</v>
      </c>
      <c r="AT80">
        <v>2.86</v>
      </c>
      <c r="AU80">
        <v>2.5</v>
      </c>
      <c r="AV80">
        <v>2.5</v>
      </c>
      <c r="AW80">
        <v>3</v>
      </c>
      <c r="AX80">
        <v>2.5</v>
      </c>
      <c r="AY80">
        <v>2.5</v>
      </c>
      <c r="AZ80">
        <v>3.5</v>
      </c>
      <c r="BA80">
        <v>3.5</v>
      </c>
      <c r="BB80" t="s">
        <v>343</v>
      </c>
      <c r="BC80">
        <v>325</v>
      </c>
      <c r="BD80" t="s">
        <v>564</v>
      </c>
    </row>
    <row r="81" spans="21:56" x14ac:dyDescent="0.35">
      <c r="U81" t="s">
        <v>1129</v>
      </c>
      <c r="V81">
        <v>2008</v>
      </c>
      <c r="W81" t="s">
        <v>1531</v>
      </c>
      <c r="X81" t="s">
        <v>734</v>
      </c>
      <c r="Y81" t="s">
        <v>1544</v>
      </c>
      <c r="Z81" t="s">
        <v>839</v>
      </c>
      <c r="AA81">
        <v>3.36</v>
      </c>
      <c r="AB81">
        <v>4</v>
      </c>
      <c r="AC81">
        <v>3</v>
      </c>
      <c r="AD81">
        <v>4</v>
      </c>
      <c r="AE81">
        <v>3.5</v>
      </c>
      <c r="AF81">
        <v>4</v>
      </c>
      <c r="AG81">
        <v>2</v>
      </c>
      <c r="AH81">
        <v>3.5</v>
      </c>
      <c r="AI81" t="s">
        <v>289</v>
      </c>
      <c r="AJ81">
        <v>122</v>
      </c>
      <c r="AK81" t="s">
        <v>489</v>
      </c>
      <c r="AN81" t="s">
        <v>976</v>
      </c>
      <c r="AO81">
        <v>2011</v>
      </c>
      <c r="AP81" t="s">
        <v>1531</v>
      </c>
      <c r="AQ81" t="s">
        <v>661</v>
      </c>
      <c r="AR81" t="s">
        <v>1545</v>
      </c>
      <c r="AS81" t="s">
        <v>912</v>
      </c>
      <c r="AT81">
        <v>4.1399999999999997</v>
      </c>
      <c r="AU81">
        <v>4.5</v>
      </c>
      <c r="AV81">
        <v>4</v>
      </c>
      <c r="AW81">
        <v>4.5</v>
      </c>
      <c r="AX81">
        <v>4</v>
      </c>
      <c r="AY81">
        <v>3</v>
      </c>
      <c r="AZ81">
        <v>4</v>
      </c>
      <c r="BA81">
        <v>5</v>
      </c>
      <c r="BB81" t="s">
        <v>213</v>
      </c>
      <c r="BC81">
        <v>350</v>
      </c>
      <c r="BD81" t="s">
        <v>565</v>
      </c>
    </row>
    <row r="82" spans="21:56" x14ac:dyDescent="0.35">
      <c r="U82" t="s">
        <v>654</v>
      </c>
      <c r="V82">
        <v>2007</v>
      </c>
      <c r="W82" t="s">
        <v>1531</v>
      </c>
      <c r="X82" t="s">
        <v>655</v>
      </c>
      <c r="Y82" t="s">
        <v>1543</v>
      </c>
      <c r="Z82" t="s">
        <v>656</v>
      </c>
      <c r="AA82">
        <v>3.79</v>
      </c>
      <c r="AB82">
        <v>4</v>
      </c>
      <c r="AC82">
        <v>4.5</v>
      </c>
      <c r="AD82">
        <v>4</v>
      </c>
      <c r="AE82">
        <v>4</v>
      </c>
      <c r="AF82">
        <v>3.5</v>
      </c>
      <c r="AG82">
        <v>2.5</v>
      </c>
      <c r="AH82">
        <v>4</v>
      </c>
      <c r="AI82" t="s">
        <v>54</v>
      </c>
      <c r="AJ82">
        <v>63</v>
      </c>
      <c r="AK82" t="s">
        <v>402</v>
      </c>
      <c r="AN82" t="s">
        <v>1009</v>
      </c>
      <c r="AO82">
        <v>2011</v>
      </c>
      <c r="AP82" t="s">
        <v>1531</v>
      </c>
      <c r="AQ82" t="s">
        <v>1010</v>
      </c>
      <c r="AR82" t="s">
        <v>1545</v>
      </c>
      <c r="AS82" t="s">
        <v>1011</v>
      </c>
      <c r="AT82">
        <v>3.64</v>
      </c>
      <c r="AU82">
        <v>3</v>
      </c>
      <c r="AV82">
        <v>3.5</v>
      </c>
      <c r="AW82">
        <v>4.5</v>
      </c>
      <c r="AX82">
        <v>4</v>
      </c>
      <c r="AY82">
        <v>3</v>
      </c>
      <c r="AZ82">
        <v>3.5</v>
      </c>
      <c r="BA82">
        <v>4</v>
      </c>
      <c r="BB82" t="s">
        <v>232</v>
      </c>
      <c r="BC82">
        <v>350</v>
      </c>
      <c r="BD82" t="s">
        <v>566</v>
      </c>
    </row>
    <row r="83" spans="21:56" x14ac:dyDescent="0.35">
      <c r="U83" t="s">
        <v>1262</v>
      </c>
      <c r="V83">
        <v>2007</v>
      </c>
      <c r="W83" t="s">
        <v>1531</v>
      </c>
      <c r="X83" t="s">
        <v>1289</v>
      </c>
      <c r="Y83" t="s">
        <v>1544</v>
      </c>
      <c r="Z83" t="s">
        <v>1192</v>
      </c>
      <c r="AA83">
        <v>3.64</v>
      </c>
      <c r="AB83">
        <v>3.5</v>
      </c>
      <c r="AC83">
        <v>3.5</v>
      </c>
      <c r="AD83">
        <v>4</v>
      </c>
      <c r="AE83">
        <v>3.5</v>
      </c>
      <c r="AF83">
        <v>3.5</v>
      </c>
      <c r="AG83">
        <v>3.5</v>
      </c>
      <c r="AH83">
        <v>4</v>
      </c>
      <c r="AI83" t="s">
        <v>1193</v>
      </c>
      <c r="AJ83">
        <v>101</v>
      </c>
      <c r="AK83" t="s">
        <v>1247</v>
      </c>
      <c r="AN83" t="s">
        <v>1404</v>
      </c>
      <c r="AO83">
        <v>2011</v>
      </c>
      <c r="AP83" t="s">
        <v>1531</v>
      </c>
      <c r="AQ83" t="s">
        <v>692</v>
      </c>
      <c r="AR83" t="s">
        <v>1545</v>
      </c>
      <c r="AS83" t="s">
        <v>780</v>
      </c>
      <c r="AT83">
        <v>4.29</v>
      </c>
      <c r="AU83">
        <v>4</v>
      </c>
      <c r="AV83">
        <v>4.5</v>
      </c>
      <c r="AW83">
        <v>4.5</v>
      </c>
      <c r="AX83">
        <v>3.5</v>
      </c>
      <c r="AY83">
        <v>4.5</v>
      </c>
      <c r="AZ83">
        <v>4</v>
      </c>
      <c r="BA83">
        <v>5</v>
      </c>
      <c r="BB83" t="s">
        <v>193</v>
      </c>
      <c r="BC83">
        <v>300</v>
      </c>
      <c r="BD83" t="s">
        <v>1517</v>
      </c>
    </row>
    <row r="84" spans="21:56" x14ac:dyDescent="0.35">
      <c r="U84" t="s">
        <v>1071</v>
      </c>
      <c r="V84">
        <v>2007</v>
      </c>
      <c r="W84" t="s">
        <v>1531</v>
      </c>
      <c r="X84" t="s">
        <v>737</v>
      </c>
      <c r="Y84" t="s">
        <v>1544</v>
      </c>
      <c r="Z84" t="s">
        <v>748</v>
      </c>
      <c r="AA84">
        <v>3.64</v>
      </c>
      <c r="AB84">
        <v>4</v>
      </c>
      <c r="AC84">
        <v>3</v>
      </c>
      <c r="AD84">
        <v>4</v>
      </c>
      <c r="AE84">
        <v>3</v>
      </c>
      <c r="AF84">
        <v>3.5</v>
      </c>
      <c r="AG84">
        <v>4</v>
      </c>
      <c r="AH84">
        <v>4</v>
      </c>
      <c r="AI84" t="s">
        <v>92</v>
      </c>
      <c r="AJ84">
        <v>102</v>
      </c>
      <c r="AK84" t="s">
        <v>473</v>
      </c>
      <c r="AN84" t="s">
        <v>1067</v>
      </c>
      <c r="AO84">
        <v>2011</v>
      </c>
      <c r="AP84" t="s">
        <v>1531</v>
      </c>
      <c r="AQ84" t="s">
        <v>882</v>
      </c>
      <c r="AR84" t="s">
        <v>1545</v>
      </c>
      <c r="AS84" t="s">
        <v>254</v>
      </c>
      <c r="AT84">
        <v>3.93</v>
      </c>
      <c r="AU84">
        <v>3</v>
      </c>
      <c r="AV84">
        <v>3.5</v>
      </c>
      <c r="AW84">
        <v>4.5</v>
      </c>
      <c r="AX84">
        <v>5</v>
      </c>
      <c r="AY84">
        <v>3.5</v>
      </c>
      <c r="AZ84">
        <v>4</v>
      </c>
      <c r="BA84">
        <v>4</v>
      </c>
      <c r="BB84" t="s">
        <v>255</v>
      </c>
      <c r="BC84">
        <v>625</v>
      </c>
      <c r="BD84" t="s">
        <v>567</v>
      </c>
    </row>
    <row r="85" spans="21:56" x14ac:dyDescent="0.35">
      <c r="U85" t="s">
        <v>1096</v>
      </c>
      <c r="V85">
        <v>2007</v>
      </c>
      <c r="W85" t="s">
        <v>1531</v>
      </c>
      <c r="X85" t="s">
        <v>817</v>
      </c>
      <c r="Y85" t="s">
        <v>1544</v>
      </c>
      <c r="Z85" t="s">
        <v>270</v>
      </c>
      <c r="AA85">
        <v>4.6399999999999997</v>
      </c>
      <c r="AB85">
        <v>4</v>
      </c>
      <c r="AC85">
        <v>5</v>
      </c>
      <c r="AD85">
        <v>5</v>
      </c>
      <c r="AE85">
        <v>4.5</v>
      </c>
      <c r="AF85">
        <v>4.5</v>
      </c>
      <c r="AG85">
        <v>4.5</v>
      </c>
      <c r="AH85">
        <v>5</v>
      </c>
      <c r="AI85" t="s">
        <v>271</v>
      </c>
      <c r="AJ85">
        <v>652</v>
      </c>
      <c r="AK85" t="s">
        <v>480</v>
      </c>
      <c r="AN85" t="s">
        <v>1070</v>
      </c>
      <c r="AO85">
        <v>2011</v>
      </c>
      <c r="AP85" t="s">
        <v>1531</v>
      </c>
      <c r="AQ85" t="s">
        <v>697</v>
      </c>
      <c r="AR85" t="s">
        <v>1545</v>
      </c>
      <c r="AS85" t="s">
        <v>257</v>
      </c>
      <c r="AT85">
        <v>3</v>
      </c>
      <c r="AU85">
        <v>3</v>
      </c>
      <c r="AV85">
        <v>3</v>
      </c>
      <c r="AW85">
        <v>3.5</v>
      </c>
      <c r="AX85">
        <v>3.5</v>
      </c>
      <c r="AY85">
        <v>3</v>
      </c>
      <c r="AZ85">
        <v>3</v>
      </c>
      <c r="BA85">
        <v>2</v>
      </c>
      <c r="BB85" t="s">
        <v>258</v>
      </c>
      <c r="BC85">
        <v>540</v>
      </c>
      <c r="BD85" t="s">
        <v>568</v>
      </c>
    </row>
    <row r="86" spans="21:56" x14ac:dyDescent="0.35">
      <c r="U86" t="s">
        <v>840</v>
      </c>
      <c r="V86">
        <v>2006</v>
      </c>
      <c r="W86" t="s">
        <v>1531</v>
      </c>
      <c r="X86" t="s">
        <v>734</v>
      </c>
      <c r="Y86" t="s">
        <v>1544</v>
      </c>
      <c r="Z86" t="s">
        <v>804</v>
      </c>
      <c r="AA86">
        <v>3.64</v>
      </c>
      <c r="AB86">
        <v>4</v>
      </c>
      <c r="AC86">
        <v>3.5</v>
      </c>
      <c r="AD86">
        <v>4.5</v>
      </c>
      <c r="AE86">
        <v>4</v>
      </c>
      <c r="AF86">
        <v>3.5</v>
      </c>
      <c r="AG86">
        <v>3</v>
      </c>
      <c r="AH86">
        <v>3</v>
      </c>
      <c r="AI86" t="s">
        <v>145</v>
      </c>
      <c r="AJ86">
        <v>105</v>
      </c>
      <c r="AK86" t="s">
        <v>427</v>
      </c>
      <c r="AN86" t="s">
        <v>1093</v>
      </c>
      <c r="AO86">
        <v>2011</v>
      </c>
      <c r="AP86" t="s">
        <v>1531</v>
      </c>
      <c r="AQ86" t="s">
        <v>1094</v>
      </c>
      <c r="AR86" t="s">
        <v>1545</v>
      </c>
      <c r="AS86" t="s">
        <v>1095</v>
      </c>
      <c r="AT86">
        <v>3.64</v>
      </c>
      <c r="AU86">
        <v>3</v>
      </c>
      <c r="AV86">
        <v>3</v>
      </c>
      <c r="AW86">
        <v>3.5</v>
      </c>
      <c r="AX86">
        <v>4</v>
      </c>
      <c r="AY86">
        <v>3.5</v>
      </c>
      <c r="AZ86">
        <v>4.5</v>
      </c>
      <c r="BA86">
        <v>4</v>
      </c>
      <c r="BB86" t="s">
        <v>350</v>
      </c>
      <c r="BC86">
        <v>680</v>
      </c>
      <c r="BD86" t="s">
        <v>569</v>
      </c>
    </row>
    <row r="87" spans="21:56" x14ac:dyDescent="0.35">
      <c r="U87" t="s">
        <v>1399</v>
      </c>
      <c r="V87">
        <v>2006</v>
      </c>
      <c r="W87" t="s">
        <v>1531</v>
      </c>
      <c r="X87" t="s">
        <v>667</v>
      </c>
      <c r="Y87" t="s">
        <v>1544</v>
      </c>
      <c r="Z87" t="s">
        <v>1454</v>
      </c>
      <c r="AA87">
        <v>3.43</v>
      </c>
      <c r="AB87">
        <v>3.5</v>
      </c>
      <c r="AC87">
        <v>3.5</v>
      </c>
      <c r="AD87">
        <v>4</v>
      </c>
      <c r="AE87">
        <v>3.5</v>
      </c>
      <c r="AF87">
        <v>3</v>
      </c>
      <c r="AG87">
        <v>3</v>
      </c>
      <c r="AH87">
        <v>3.5</v>
      </c>
      <c r="AI87" t="s">
        <v>1350</v>
      </c>
      <c r="AJ87">
        <v>94</v>
      </c>
      <c r="AK87" t="s">
        <v>1489</v>
      </c>
      <c r="AN87" t="s">
        <v>1114</v>
      </c>
      <c r="AO87">
        <v>2011</v>
      </c>
      <c r="AP87" t="s">
        <v>1531</v>
      </c>
      <c r="AQ87" t="s">
        <v>968</v>
      </c>
      <c r="AR87" t="s">
        <v>1545</v>
      </c>
      <c r="AS87" t="s">
        <v>1024</v>
      </c>
      <c r="AT87">
        <v>3.71</v>
      </c>
      <c r="AU87">
        <v>3.5</v>
      </c>
      <c r="AV87">
        <v>4</v>
      </c>
      <c r="AW87">
        <v>3.5</v>
      </c>
      <c r="AX87">
        <v>3.5</v>
      </c>
      <c r="AY87">
        <v>4</v>
      </c>
      <c r="AZ87">
        <v>3.5</v>
      </c>
      <c r="BA87">
        <v>4</v>
      </c>
      <c r="BB87" t="s">
        <v>258</v>
      </c>
      <c r="BC87">
        <v>325</v>
      </c>
      <c r="BD87" t="s">
        <v>570</v>
      </c>
    </row>
    <row r="88" spans="21:56" x14ac:dyDescent="0.35">
      <c r="U88" t="s">
        <v>1001</v>
      </c>
      <c r="V88">
        <v>2006</v>
      </c>
      <c r="W88" t="s">
        <v>1531</v>
      </c>
      <c r="X88" t="s">
        <v>697</v>
      </c>
      <c r="Y88" t="s">
        <v>1544</v>
      </c>
      <c r="Z88" t="s">
        <v>1002</v>
      </c>
      <c r="AA88">
        <v>4.21</v>
      </c>
      <c r="AB88">
        <v>4</v>
      </c>
      <c r="AC88">
        <v>5</v>
      </c>
      <c r="AD88">
        <v>5</v>
      </c>
      <c r="AE88">
        <v>2</v>
      </c>
      <c r="AF88">
        <v>3.5</v>
      </c>
      <c r="AG88">
        <v>5</v>
      </c>
      <c r="AH88">
        <v>5</v>
      </c>
      <c r="AI88" t="s">
        <v>223</v>
      </c>
      <c r="AJ88">
        <v>90</v>
      </c>
      <c r="AK88" t="s">
        <v>459</v>
      </c>
      <c r="AN88" t="s">
        <v>1136</v>
      </c>
      <c r="AO88">
        <v>2011</v>
      </c>
      <c r="AP88" t="s">
        <v>1531</v>
      </c>
      <c r="AQ88" t="s">
        <v>655</v>
      </c>
      <c r="AR88" t="s">
        <v>1546</v>
      </c>
      <c r="AS88" t="s">
        <v>1137</v>
      </c>
      <c r="AT88">
        <v>1.86</v>
      </c>
      <c r="AU88">
        <v>1</v>
      </c>
      <c r="AV88">
        <v>2.5</v>
      </c>
      <c r="AW88">
        <v>1</v>
      </c>
      <c r="AX88">
        <v>2</v>
      </c>
      <c r="AY88">
        <v>2.5</v>
      </c>
      <c r="AZ88">
        <v>2</v>
      </c>
      <c r="BA88">
        <v>2</v>
      </c>
      <c r="BB88" t="s">
        <v>294</v>
      </c>
      <c r="BC88">
        <v>28</v>
      </c>
      <c r="BD88" t="s">
        <v>571</v>
      </c>
    </row>
    <row r="89" spans="21:56" x14ac:dyDescent="0.35">
      <c r="U89" t="s">
        <v>1072</v>
      </c>
      <c r="V89">
        <v>2006</v>
      </c>
      <c r="W89" t="s">
        <v>1531</v>
      </c>
      <c r="X89" t="s">
        <v>750</v>
      </c>
      <c r="Y89" t="s">
        <v>1544</v>
      </c>
      <c r="Z89" t="s">
        <v>827</v>
      </c>
      <c r="AA89">
        <v>3.43</v>
      </c>
      <c r="AB89">
        <v>3.5</v>
      </c>
      <c r="AC89">
        <v>3.5</v>
      </c>
      <c r="AD89">
        <v>3.5</v>
      </c>
      <c r="AE89">
        <v>3.5</v>
      </c>
      <c r="AF89">
        <v>3</v>
      </c>
      <c r="AG89">
        <v>3</v>
      </c>
      <c r="AH89">
        <v>4</v>
      </c>
      <c r="AI89" t="s">
        <v>259</v>
      </c>
      <c r="AJ89">
        <v>115</v>
      </c>
      <c r="AK89" t="s">
        <v>474</v>
      </c>
      <c r="AN89" t="s">
        <v>676</v>
      </c>
      <c r="AO89">
        <v>2010</v>
      </c>
      <c r="AP89" t="s">
        <v>1531</v>
      </c>
      <c r="AQ89" t="s">
        <v>677</v>
      </c>
      <c r="AR89" t="s">
        <v>1545</v>
      </c>
      <c r="AS89" t="s">
        <v>678</v>
      </c>
      <c r="AT89">
        <v>3.43</v>
      </c>
      <c r="AU89">
        <v>3.5</v>
      </c>
      <c r="AV89">
        <v>3.5</v>
      </c>
      <c r="AW89">
        <v>3.5</v>
      </c>
      <c r="AX89">
        <v>3</v>
      </c>
      <c r="AY89">
        <v>3</v>
      </c>
      <c r="AZ89">
        <v>3.5</v>
      </c>
      <c r="BA89">
        <v>4</v>
      </c>
      <c r="BB89" t="s">
        <v>68</v>
      </c>
      <c r="BC89">
        <v>325</v>
      </c>
      <c r="BD89" t="s">
        <v>572</v>
      </c>
    </row>
    <row r="90" spans="21:56" x14ac:dyDescent="0.35">
      <c r="U90" t="s">
        <v>1098</v>
      </c>
      <c r="V90">
        <v>2006</v>
      </c>
      <c r="W90" t="s">
        <v>1531</v>
      </c>
      <c r="X90" t="s">
        <v>697</v>
      </c>
      <c r="Y90" t="s">
        <v>1544</v>
      </c>
      <c r="Z90" t="s">
        <v>948</v>
      </c>
      <c r="AA90">
        <v>4.07</v>
      </c>
      <c r="AB90">
        <v>3.5</v>
      </c>
      <c r="AC90">
        <v>3.5</v>
      </c>
      <c r="AD90">
        <v>4.5</v>
      </c>
      <c r="AE90">
        <v>4</v>
      </c>
      <c r="AF90">
        <v>4</v>
      </c>
      <c r="AG90">
        <v>4</v>
      </c>
      <c r="AH90">
        <v>5</v>
      </c>
      <c r="AI90" t="s">
        <v>272</v>
      </c>
      <c r="AJ90">
        <v>98</v>
      </c>
      <c r="AK90" t="s">
        <v>482</v>
      </c>
      <c r="AN90" t="s">
        <v>724</v>
      </c>
      <c r="AO90">
        <v>2010</v>
      </c>
      <c r="AP90" t="s">
        <v>1531</v>
      </c>
      <c r="AQ90" t="s">
        <v>718</v>
      </c>
      <c r="AR90" t="s">
        <v>1545</v>
      </c>
      <c r="AS90" t="s">
        <v>725</v>
      </c>
      <c r="AT90">
        <v>3.07</v>
      </c>
      <c r="AU90">
        <v>2.5</v>
      </c>
      <c r="AV90">
        <v>3</v>
      </c>
      <c r="AW90">
        <v>3.5</v>
      </c>
      <c r="AX90">
        <v>3.5</v>
      </c>
      <c r="AY90">
        <v>2.5</v>
      </c>
      <c r="AZ90">
        <v>3.5</v>
      </c>
      <c r="BA90">
        <v>3</v>
      </c>
      <c r="BB90" t="s">
        <v>88</v>
      </c>
      <c r="BC90">
        <v>450</v>
      </c>
      <c r="BD90" t="s">
        <v>573</v>
      </c>
    </row>
    <row r="91" spans="21:56" x14ac:dyDescent="0.35">
      <c r="U91" t="s">
        <v>842</v>
      </c>
      <c r="V91">
        <v>2004</v>
      </c>
      <c r="W91" t="s">
        <v>1531</v>
      </c>
      <c r="X91" t="s">
        <v>734</v>
      </c>
      <c r="Y91" t="s">
        <v>1544</v>
      </c>
      <c r="Z91" t="s">
        <v>839</v>
      </c>
      <c r="AA91">
        <v>3.79</v>
      </c>
      <c r="AB91">
        <v>4.5</v>
      </c>
      <c r="AC91">
        <v>4</v>
      </c>
      <c r="AD91">
        <v>4.5</v>
      </c>
      <c r="AE91">
        <v>3.5</v>
      </c>
      <c r="AF91">
        <v>3.5</v>
      </c>
      <c r="AG91">
        <v>2.5</v>
      </c>
      <c r="AH91">
        <v>4</v>
      </c>
      <c r="AI91" t="s">
        <v>93</v>
      </c>
      <c r="AJ91">
        <v>98</v>
      </c>
      <c r="AK91" t="s">
        <v>428</v>
      </c>
      <c r="AN91" t="s">
        <v>728</v>
      </c>
      <c r="AO91">
        <v>2010</v>
      </c>
      <c r="AP91" t="s">
        <v>1531</v>
      </c>
      <c r="AQ91" t="s">
        <v>697</v>
      </c>
      <c r="AR91" t="s">
        <v>1546</v>
      </c>
      <c r="AS91" t="s">
        <v>727</v>
      </c>
      <c r="AT91">
        <v>3.57</v>
      </c>
      <c r="AU91">
        <v>3</v>
      </c>
      <c r="AV91">
        <v>3</v>
      </c>
      <c r="AW91">
        <v>4.5</v>
      </c>
      <c r="AX91">
        <v>4.5</v>
      </c>
      <c r="AY91">
        <v>2.5</v>
      </c>
      <c r="AZ91">
        <v>3.5</v>
      </c>
      <c r="BA91">
        <v>4</v>
      </c>
      <c r="BB91" t="s">
        <v>89</v>
      </c>
      <c r="BC91">
        <v>175</v>
      </c>
      <c r="BD91" t="s">
        <v>574</v>
      </c>
    </row>
    <row r="92" spans="21:56" x14ac:dyDescent="0.35">
      <c r="U92" t="s">
        <v>866</v>
      </c>
      <c r="V92">
        <v>2004</v>
      </c>
      <c r="W92" t="s">
        <v>1531</v>
      </c>
      <c r="X92" t="s">
        <v>750</v>
      </c>
      <c r="Y92" t="s">
        <v>1544</v>
      </c>
      <c r="Z92" t="s">
        <v>751</v>
      </c>
      <c r="AA92">
        <v>4.1399999999999997</v>
      </c>
      <c r="AB92">
        <v>4</v>
      </c>
      <c r="AC92">
        <v>4.5</v>
      </c>
      <c r="AD92">
        <v>3.5</v>
      </c>
      <c r="AE92">
        <v>4</v>
      </c>
      <c r="AF92">
        <v>4</v>
      </c>
      <c r="AG92">
        <v>4</v>
      </c>
      <c r="AH92">
        <v>5</v>
      </c>
      <c r="AI92" t="s">
        <v>165</v>
      </c>
      <c r="AJ92">
        <v>119</v>
      </c>
      <c r="AK92" t="s">
        <v>432</v>
      </c>
      <c r="AN92" t="s">
        <v>752</v>
      </c>
      <c r="AO92">
        <v>2010</v>
      </c>
      <c r="AP92" t="s">
        <v>1531</v>
      </c>
      <c r="AQ92" t="s">
        <v>753</v>
      </c>
      <c r="AR92" t="s">
        <v>1545</v>
      </c>
      <c r="AS92" t="s">
        <v>754</v>
      </c>
      <c r="AT92">
        <v>3.43</v>
      </c>
      <c r="AU92">
        <v>3</v>
      </c>
      <c r="AV92">
        <v>3.5</v>
      </c>
      <c r="AW92">
        <v>3.5</v>
      </c>
      <c r="AX92">
        <v>3.5</v>
      </c>
      <c r="AY92">
        <v>2.5</v>
      </c>
      <c r="AZ92">
        <v>4</v>
      </c>
      <c r="BA92">
        <v>4</v>
      </c>
      <c r="BB92" t="s">
        <v>100</v>
      </c>
      <c r="BC92">
        <v>325</v>
      </c>
      <c r="BD92" t="s">
        <v>575</v>
      </c>
    </row>
    <row r="93" spans="21:56" x14ac:dyDescent="0.35">
      <c r="U93" t="s">
        <v>945</v>
      </c>
      <c r="V93">
        <v>2004</v>
      </c>
      <c r="W93" t="s">
        <v>1531</v>
      </c>
      <c r="X93" t="s">
        <v>705</v>
      </c>
      <c r="Y93" t="s">
        <v>1544</v>
      </c>
      <c r="Z93" t="s">
        <v>791</v>
      </c>
      <c r="AA93">
        <v>4.29</v>
      </c>
      <c r="AB93">
        <v>3</v>
      </c>
      <c r="AC93">
        <v>4</v>
      </c>
      <c r="AD93">
        <v>4</v>
      </c>
      <c r="AE93">
        <v>5</v>
      </c>
      <c r="AF93">
        <v>5</v>
      </c>
      <c r="AG93">
        <v>4</v>
      </c>
      <c r="AH93">
        <v>5</v>
      </c>
      <c r="AI93" t="s">
        <v>202</v>
      </c>
      <c r="AJ93">
        <v>103</v>
      </c>
      <c r="AK93" t="s">
        <v>448</v>
      </c>
      <c r="AN93" t="s">
        <v>779</v>
      </c>
      <c r="AO93">
        <v>2010</v>
      </c>
      <c r="AP93" t="s">
        <v>1531</v>
      </c>
      <c r="AQ93" t="s">
        <v>692</v>
      </c>
      <c r="AR93" t="s">
        <v>1545</v>
      </c>
      <c r="AS93" t="s">
        <v>780</v>
      </c>
      <c r="AT93">
        <v>3.14</v>
      </c>
      <c r="AU93">
        <v>3</v>
      </c>
      <c r="AV93">
        <v>3.5</v>
      </c>
      <c r="AW93">
        <v>2</v>
      </c>
      <c r="AX93">
        <v>3</v>
      </c>
      <c r="AY93">
        <v>4</v>
      </c>
      <c r="AZ93">
        <v>3.5</v>
      </c>
      <c r="BA93">
        <v>3</v>
      </c>
      <c r="BB93" t="s">
        <v>115</v>
      </c>
      <c r="BC93">
        <v>300</v>
      </c>
      <c r="BD93" t="s">
        <v>576</v>
      </c>
    </row>
    <row r="94" spans="21:56" x14ac:dyDescent="0.35">
      <c r="U94" t="s">
        <v>1117</v>
      </c>
      <c r="V94">
        <v>2004</v>
      </c>
      <c r="W94" t="s">
        <v>1531</v>
      </c>
      <c r="X94" t="s">
        <v>655</v>
      </c>
      <c r="Y94" t="s">
        <v>1544</v>
      </c>
      <c r="Z94" t="s">
        <v>656</v>
      </c>
      <c r="AA94">
        <v>2.93</v>
      </c>
      <c r="AB94">
        <v>2.5</v>
      </c>
      <c r="AC94">
        <v>2.5</v>
      </c>
      <c r="AD94">
        <v>4</v>
      </c>
      <c r="AE94">
        <v>3.5</v>
      </c>
      <c r="AF94">
        <v>2</v>
      </c>
      <c r="AG94">
        <v>3</v>
      </c>
      <c r="AH94">
        <v>3</v>
      </c>
      <c r="AI94" t="s">
        <v>280</v>
      </c>
      <c r="AJ94">
        <v>90</v>
      </c>
      <c r="AK94" t="s">
        <v>486</v>
      </c>
      <c r="AN94" t="s">
        <v>865</v>
      </c>
      <c r="AO94">
        <v>2010</v>
      </c>
      <c r="AP94" t="s">
        <v>1531</v>
      </c>
      <c r="AQ94" t="s">
        <v>697</v>
      </c>
      <c r="AR94" t="s">
        <v>1545</v>
      </c>
      <c r="AS94" t="s">
        <v>786</v>
      </c>
      <c r="AT94">
        <v>4.07</v>
      </c>
      <c r="AU94">
        <v>3.5</v>
      </c>
      <c r="AV94">
        <v>4.5</v>
      </c>
      <c r="AW94">
        <v>3.5</v>
      </c>
      <c r="AX94">
        <v>4</v>
      </c>
      <c r="AY94">
        <v>3</v>
      </c>
      <c r="AZ94">
        <v>5</v>
      </c>
      <c r="BA94">
        <v>5</v>
      </c>
      <c r="BB94" t="s">
        <v>164</v>
      </c>
      <c r="BC94">
        <v>300</v>
      </c>
      <c r="BD94" t="s">
        <v>577</v>
      </c>
    </row>
    <row r="95" spans="21:56" x14ac:dyDescent="0.35">
      <c r="U95" t="s">
        <v>1280</v>
      </c>
      <c r="V95">
        <v>2003</v>
      </c>
      <c r="W95" t="s">
        <v>1531</v>
      </c>
      <c r="X95" t="s">
        <v>1218</v>
      </c>
      <c r="Y95" t="s">
        <v>1543</v>
      </c>
      <c r="Z95" t="s">
        <v>1219</v>
      </c>
      <c r="AA95">
        <v>4.1399999999999997</v>
      </c>
      <c r="AB95">
        <v>4.5</v>
      </c>
      <c r="AC95">
        <v>4.5</v>
      </c>
      <c r="AD95">
        <v>3.5</v>
      </c>
      <c r="AE95">
        <v>3</v>
      </c>
      <c r="AF95">
        <v>4.5</v>
      </c>
      <c r="AG95">
        <v>4</v>
      </c>
      <c r="AH95">
        <v>5</v>
      </c>
      <c r="AI95" t="s">
        <v>1220</v>
      </c>
      <c r="AJ95">
        <v>101</v>
      </c>
      <c r="AK95" t="s">
        <v>1248</v>
      </c>
      <c r="AN95" t="s">
        <v>1000</v>
      </c>
      <c r="AO95">
        <v>2010</v>
      </c>
      <c r="AP95" t="s">
        <v>1531</v>
      </c>
      <c r="AQ95" t="s">
        <v>968</v>
      </c>
      <c r="AR95" t="s">
        <v>1545</v>
      </c>
      <c r="AS95" t="s">
        <v>898</v>
      </c>
      <c r="AT95">
        <v>3.36</v>
      </c>
      <c r="AU95">
        <v>3</v>
      </c>
      <c r="AV95">
        <v>3</v>
      </c>
      <c r="AW95">
        <v>3.5</v>
      </c>
      <c r="AX95">
        <v>4.5</v>
      </c>
      <c r="AY95">
        <v>2.5</v>
      </c>
      <c r="AZ95">
        <v>3.5</v>
      </c>
      <c r="BA95">
        <v>3.5</v>
      </c>
      <c r="BB95" t="s">
        <v>222</v>
      </c>
      <c r="BC95">
        <v>325</v>
      </c>
      <c r="BD95" t="s">
        <v>578</v>
      </c>
    </row>
    <row r="96" spans="21:56" x14ac:dyDescent="0.35">
      <c r="U96" t="s">
        <v>1142</v>
      </c>
      <c r="V96">
        <v>2003</v>
      </c>
      <c r="W96" t="s">
        <v>1531</v>
      </c>
      <c r="X96" t="s">
        <v>697</v>
      </c>
      <c r="Y96" t="s">
        <v>1544</v>
      </c>
      <c r="Z96" t="s">
        <v>1002</v>
      </c>
      <c r="AA96">
        <v>3.43</v>
      </c>
      <c r="AB96">
        <v>3</v>
      </c>
      <c r="AC96">
        <v>3.5</v>
      </c>
      <c r="AD96">
        <v>3</v>
      </c>
      <c r="AE96">
        <v>4</v>
      </c>
      <c r="AF96">
        <v>3.5</v>
      </c>
      <c r="AG96">
        <v>3</v>
      </c>
      <c r="AH96">
        <v>4</v>
      </c>
      <c r="AI96" t="s">
        <v>298</v>
      </c>
      <c r="AJ96">
        <v>92</v>
      </c>
      <c r="AK96" t="s">
        <v>493</v>
      </c>
      <c r="AN96" t="s">
        <v>691</v>
      </c>
      <c r="AO96">
        <v>2009</v>
      </c>
      <c r="AP96" t="s">
        <v>1531</v>
      </c>
      <c r="AQ96" t="s">
        <v>692</v>
      </c>
      <c r="AR96" t="s">
        <v>1545</v>
      </c>
      <c r="AS96" t="s">
        <v>75</v>
      </c>
      <c r="AT96">
        <v>4.29</v>
      </c>
      <c r="AU96">
        <v>4</v>
      </c>
      <c r="AV96">
        <v>4.5</v>
      </c>
      <c r="AW96">
        <v>4.5</v>
      </c>
      <c r="AX96">
        <v>4</v>
      </c>
      <c r="AY96">
        <v>4</v>
      </c>
      <c r="AZ96">
        <v>4</v>
      </c>
      <c r="BA96">
        <v>5</v>
      </c>
      <c r="BB96" t="s">
        <v>76</v>
      </c>
      <c r="BC96">
        <v>375</v>
      </c>
      <c r="BD96" t="s">
        <v>579</v>
      </c>
    </row>
    <row r="97" spans="21:56" x14ac:dyDescent="0.35">
      <c r="U97" t="s">
        <v>663</v>
      </c>
      <c r="V97">
        <v>2002</v>
      </c>
      <c r="W97" t="s">
        <v>1531</v>
      </c>
      <c r="X97" t="s">
        <v>664</v>
      </c>
      <c r="Y97" t="s">
        <v>1544</v>
      </c>
      <c r="Z97" t="s">
        <v>665</v>
      </c>
      <c r="AA97">
        <v>3.64</v>
      </c>
      <c r="AB97">
        <v>3.5</v>
      </c>
      <c r="AC97">
        <v>3.5</v>
      </c>
      <c r="AD97">
        <v>3.5</v>
      </c>
      <c r="AE97">
        <v>3</v>
      </c>
      <c r="AF97">
        <v>4</v>
      </c>
      <c r="AG97">
        <v>4</v>
      </c>
      <c r="AH97">
        <v>4</v>
      </c>
      <c r="AI97" t="s">
        <v>62</v>
      </c>
      <c r="AJ97">
        <v>136</v>
      </c>
      <c r="AK97" t="s">
        <v>404</v>
      </c>
      <c r="AN97" t="s">
        <v>747</v>
      </c>
      <c r="AO97">
        <v>2009</v>
      </c>
      <c r="AP97" t="s">
        <v>1531</v>
      </c>
      <c r="AQ97" t="s">
        <v>677</v>
      </c>
      <c r="AR97" t="s">
        <v>1545</v>
      </c>
      <c r="AS97" t="s">
        <v>748</v>
      </c>
      <c r="AT97">
        <v>3.14</v>
      </c>
      <c r="AU97">
        <v>3.5</v>
      </c>
      <c r="AV97">
        <v>3.5</v>
      </c>
      <c r="AW97">
        <v>3</v>
      </c>
      <c r="AX97">
        <v>2.5</v>
      </c>
      <c r="AY97">
        <v>2.5</v>
      </c>
      <c r="AZ97">
        <v>3</v>
      </c>
      <c r="BA97">
        <v>4</v>
      </c>
      <c r="BB97" t="s">
        <v>98</v>
      </c>
      <c r="BC97">
        <v>325</v>
      </c>
      <c r="BD97" t="s">
        <v>580</v>
      </c>
    </row>
    <row r="98" spans="21:56" x14ac:dyDescent="0.35">
      <c r="U98" t="s">
        <v>917</v>
      </c>
      <c r="V98">
        <v>2002</v>
      </c>
      <c r="W98" t="s">
        <v>1531</v>
      </c>
      <c r="X98" t="s">
        <v>918</v>
      </c>
      <c r="Y98" t="s">
        <v>1544</v>
      </c>
      <c r="Z98" t="s">
        <v>919</v>
      </c>
      <c r="AA98">
        <v>2.79</v>
      </c>
      <c r="AB98">
        <v>2.5</v>
      </c>
      <c r="AC98">
        <v>2.5</v>
      </c>
      <c r="AD98">
        <v>3</v>
      </c>
      <c r="AE98">
        <v>2</v>
      </c>
      <c r="AF98">
        <v>3</v>
      </c>
      <c r="AG98">
        <v>4.5</v>
      </c>
      <c r="AH98">
        <v>2</v>
      </c>
      <c r="AI98" t="s">
        <v>187</v>
      </c>
      <c r="AJ98">
        <v>92</v>
      </c>
      <c r="AK98" t="s">
        <v>439</v>
      </c>
      <c r="AN98" t="s">
        <v>803</v>
      </c>
      <c r="AO98">
        <v>2009</v>
      </c>
      <c r="AP98" t="s">
        <v>1531</v>
      </c>
      <c r="AQ98" t="s">
        <v>734</v>
      </c>
      <c r="AR98" t="s">
        <v>1545</v>
      </c>
      <c r="AS98" t="s">
        <v>804</v>
      </c>
      <c r="AT98">
        <v>4.21</v>
      </c>
      <c r="AU98">
        <v>3.5</v>
      </c>
      <c r="AV98">
        <v>4</v>
      </c>
      <c r="AW98">
        <v>4.5</v>
      </c>
      <c r="AX98">
        <v>3.5</v>
      </c>
      <c r="AY98">
        <v>4.5</v>
      </c>
      <c r="AZ98">
        <v>4.5</v>
      </c>
      <c r="BA98">
        <v>5</v>
      </c>
      <c r="BB98" t="s">
        <v>127</v>
      </c>
      <c r="BC98">
        <v>275</v>
      </c>
      <c r="BD98" t="s">
        <v>581</v>
      </c>
    </row>
    <row r="99" spans="21:56" x14ac:dyDescent="0.35">
      <c r="U99" t="s">
        <v>1080</v>
      </c>
      <c r="V99">
        <v>2002</v>
      </c>
      <c r="W99" t="s">
        <v>1531</v>
      </c>
      <c r="X99" t="s">
        <v>750</v>
      </c>
      <c r="Y99" t="s">
        <v>1544</v>
      </c>
      <c r="Z99" t="s">
        <v>1081</v>
      </c>
      <c r="AA99">
        <v>3.5</v>
      </c>
      <c r="AB99">
        <v>3.5</v>
      </c>
      <c r="AC99">
        <v>3</v>
      </c>
      <c r="AD99">
        <v>3.5</v>
      </c>
      <c r="AE99">
        <v>3.5</v>
      </c>
      <c r="AF99">
        <v>3</v>
      </c>
      <c r="AG99">
        <v>4</v>
      </c>
      <c r="AH99">
        <v>4</v>
      </c>
      <c r="AI99" t="s">
        <v>197</v>
      </c>
      <c r="AJ99">
        <v>75</v>
      </c>
      <c r="AK99" t="s">
        <v>476</v>
      </c>
      <c r="AN99" t="s">
        <v>855</v>
      </c>
      <c r="AO99">
        <v>2009</v>
      </c>
      <c r="AP99" t="s">
        <v>1531</v>
      </c>
      <c r="AQ99" t="s">
        <v>753</v>
      </c>
      <c r="AR99" t="s">
        <v>1545</v>
      </c>
      <c r="AS99" t="s">
        <v>856</v>
      </c>
      <c r="AT99">
        <v>2.86</v>
      </c>
      <c r="AU99">
        <v>3</v>
      </c>
      <c r="AV99">
        <v>3.5</v>
      </c>
      <c r="AW99">
        <v>3</v>
      </c>
      <c r="AX99">
        <v>2.5</v>
      </c>
      <c r="AY99">
        <v>2.5</v>
      </c>
      <c r="AZ99">
        <v>2.5</v>
      </c>
      <c r="BA99">
        <v>3</v>
      </c>
      <c r="BB99" t="s">
        <v>155</v>
      </c>
      <c r="BC99">
        <v>650</v>
      </c>
      <c r="BD99" t="s">
        <v>582</v>
      </c>
    </row>
    <row r="100" spans="21:56" x14ac:dyDescent="0.35">
      <c r="U100" t="s">
        <v>1261</v>
      </c>
      <c r="V100">
        <v>2001</v>
      </c>
      <c r="W100" t="s">
        <v>1531</v>
      </c>
      <c r="X100" t="s">
        <v>737</v>
      </c>
      <c r="Y100" t="s">
        <v>1544</v>
      </c>
      <c r="Z100" t="s">
        <v>1301</v>
      </c>
      <c r="AA100">
        <v>3.93</v>
      </c>
      <c r="AB100">
        <v>4</v>
      </c>
      <c r="AC100">
        <v>3.5</v>
      </c>
      <c r="AD100">
        <v>4.5</v>
      </c>
      <c r="AE100">
        <v>4.5</v>
      </c>
      <c r="AF100">
        <v>3.5</v>
      </c>
      <c r="AG100">
        <v>3.5</v>
      </c>
      <c r="AH100">
        <v>4</v>
      </c>
      <c r="AI100" t="s">
        <v>1191</v>
      </c>
      <c r="AJ100">
        <v>115</v>
      </c>
      <c r="AK100" t="s">
        <v>1249</v>
      </c>
      <c r="AN100" t="s">
        <v>860</v>
      </c>
      <c r="AO100">
        <v>2009</v>
      </c>
      <c r="AP100" t="s">
        <v>1531</v>
      </c>
      <c r="AQ100" t="s">
        <v>814</v>
      </c>
      <c r="AR100" t="s">
        <v>1547</v>
      </c>
      <c r="AS100" t="s">
        <v>861</v>
      </c>
      <c r="AT100">
        <v>1.79</v>
      </c>
      <c r="AU100">
        <v>1.5</v>
      </c>
      <c r="AV100">
        <v>2</v>
      </c>
      <c r="AW100">
        <v>2</v>
      </c>
      <c r="AX100">
        <v>3</v>
      </c>
      <c r="AY100">
        <v>1</v>
      </c>
      <c r="AZ100">
        <v>2</v>
      </c>
      <c r="BA100">
        <v>1</v>
      </c>
      <c r="BB100" t="s">
        <v>163</v>
      </c>
      <c r="BC100">
        <v>520</v>
      </c>
      <c r="BD100" t="s">
        <v>583</v>
      </c>
    </row>
    <row r="101" spans="21:56" x14ac:dyDescent="0.35">
      <c r="U101" t="s">
        <v>938</v>
      </c>
      <c r="V101">
        <v>2001</v>
      </c>
      <c r="W101" t="s">
        <v>1531</v>
      </c>
      <c r="X101" t="s">
        <v>697</v>
      </c>
      <c r="Y101" t="s">
        <v>1544</v>
      </c>
      <c r="Z101" t="s">
        <v>939</v>
      </c>
      <c r="AA101">
        <v>4.1399999999999997</v>
      </c>
      <c r="AB101">
        <v>4.5</v>
      </c>
      <c r="AC101">
        <v>4</v>
      </c>
      <c r="AD101">
        <v>4</v>
      </c>
      <c r="AE101">
        <v>3</v>
      </c>
      <c r="AF101">
        <v>4.5</v>
      </c>
      <c r="AG101">
        <v>4</v>
      </c>
      <c r="AH101">
        <v>5</v>
      </c>
      <c r="AI101" t="s">
        <v>344</v>
      </c>
      <c r="AJ101">
        <v>113</v>
      </c>
      <c r="AK101" t="s">
        <v>447</v>
      </c>
      <c r="AN101" t="s">
        <v>1410</v>
      </c>
      <c r="AO101">
        <v>2009</v>
      </c>
      <c r="AP101" t="s">
        <v>1531</v>
      </c>
      <c r="AQ101" t="s">
        <v>734</v>
      </c>
      <c r="AR101" t="s">
        <v>1545</v>
      </c>
      <c r="AS101" t="s">
        <v>1356</v>
      </c>
      <c r="AT101">
        <v>3.21</v>
      </c>
      <c r="AU101">
        <v>3.5</v>
      </c>
      <c r="AV101">
        <v>3</v>
      </c>
      <c r="AW101">
        <v>3.5</v>
      </c>
      <c r="AX101">
        <v>4</v>
      </c>
      <c r="AY101">
        <v>2.5</v>
      </c>
      <c r="AZ101">
        <v>3.5</v>
      </c>
      <c r="BA101">
        <v>2.5</v>
      </c>
      <c r="BB101" t="s">
        <v>1357</v>
      </c>
      <c r="BC101">
        <v>650</v>
      </c>
      <c r="BD101" t="s">
        <v>1522</v>
      </c>
    </row>
    <row r="102" spans="21:56" x14ac:dyDescent="0.35">
      <c r="U102" t="s">
        <v>1395</v>
      </c>
      <c r="V102">
        <v>2001</v>
      </c>
      <c r="W102" t="s">
        <v>1531</v>
      </c>
      <c r="X102" t="s">
        <v>697</v>
      </c>
      <c r="Y102" t="s">
        <v>1544</v>
      </c>
      <c r="Z102" t="s">
        <v>1002</v>
      </c>
      <c r="AA102">
        <v>4</v>
      </c>
      <c r="AB102">
        <v>4</v>
      </c>
      <c r="AC102">
        <v>3.5</v>
      </c>
      <c r="AD102">
        <v>4</v>
      </c>
      <c r="AE102">
        <v>4</v>
      </c>
      <c r="AF102">
        <v>4.5</v>
      </c>
      <c r="AG102">
        <v>3.5</v>
      </c>
      <c r="AH102">
        <v>4.5</v>
      </c>
      <c r="AI102" t="s">
        <v>1321</v>
      </c>
      <c r="AJ102">
        <v>87</v>
      </c>
      <c r="AK102" t="s">
        <v>1486</v>
      </c>
      <c r="AN102" t="s">
        <v>1417</v>
      </c>
      <c r="AO102">
        <v>2009</v>
      </c>
      <c r="AP102" t="s">
        <v>1531</v>
      </c>
      <c r="AQ102" t="s">
        <v>1432</v>
      </c>
      <c r="AR102" t="s">
        <v>1545</v>
      </c>
      <c r="AS102" t="s">
        <v>719</v>
      </c>
      <c r="AT102">
        <v>3.29</v>
      </c>
      <c r="AU102">
        <v>3</v>
      </c>
      <c r="AV102">
        <v>3</v>
      </c>
      <c r="AW102">
        <v>3.5</v>
      </c>
      <c r="AX102">
        <v>3.5</v>
      </c>
      <c r="AY102">
        <v>3.5</v>
      </c>
      <c r="AZ102">
        <v>3</v>
      </c>
      <c r="BA102">
        <v>3.5</v>
      </c>
      <c r="BB102" t="s">
        <v>243</v>
      </c>
      <c r="BC102">
        <v>675</v>
      </c>
      <c r="BD102" t="s">
        <v>1526</v>
      </c>
    </row>
    <row r="103" spans="21:56" x14ac:dyDescent="0.35">
      <c r="U103" t="s">
        <v>1066</v>
      </c>
      <c r="V103">
        <v>2001</v>
      </c>
      <c r="W103" t="s">
        <v>1531</v>
      </c>
      <c r="X103" t="s">
        <v>750</v>
      </c>
      <c r="Y103" t="s">
        <v>1544</v>
      </c>
      <c r="Z103" t="s">
        <v>751</v>
      </c>
      <c r="AA103">
        <v>4</v>
      </c>
      <c r="AB103">
        <v>4</v>
      </c>
      <c r="AC103">
        <v>4</v>
      </c>
      <c r="AD103">
        <v>4</v>
      </c>
      <c r="AE103">
        <v>3.5</v>
      </c>
      <c r="AF103">
        <v>3.5</v>
      </c>
      <c r="AG103">
        <v>4</v>
      </c>
      <c r="AH103">
        <v>5</v>
      </c>
      <c r="AI103" t="s">
        <v>197</v>
      </c>
      <c r="AJ103">
        <v>125</v>
      </c>
      <c r="AK103" t="s">
        <v>470</v>
      </c>
      <c r="AN103" t="s">
        <v>1112</v>
      </c>
      <c r="AO103">
        <v>2009</v>
      </c>
      <c r="AP103" t="s">
        <v>1531</v>
      </c>
      <c r="AQ103" t="s">
        <v>661</v>
      </c>
      <c r="AR103" t="s">
        <v>1547</v>
      </c>
      <c r="AS103" t="s">
        <v>1113</v>
      </c>
      <c r="AT103">
        <v>2.36</v>
      </c>
      <c r="AU103">
        <v>1.5</v>
      </c>
      <c r="AV103">
        <v>2.5</v>
      </c>
      <c r="AW103">
        <v>2.5</v>
      </c>
      <c r="AX103">
        <v>3</v>
      </c>
      <c r="AY103">
        <v>1.5</v>
      </c>
      <c r="AZ103">
        <v>2.5</v>
      </c>
      <c r="BA103">
        <v>3</v>
      </c>
      <c r="BB103" t="s">
        <v>278</v>
      </c>
      <c r="BC103">
        <v>129</v>
      </c>
      <c r="BD103" t="s">
        <v>584</v>
      </c>
    </row>
    <row r="104" spans="21:56" x14ac:dyDescent="0.35">
      <c r="U104" t="s">
        <v>733</v>
      </c>
      <c r="V104">
        <v>2000</v>
      </c>
      <c r="W104" t="s">
        <v>1531</v>
      </c>
      <c r="X104" t="s">
        <v>734</v>
      </c>
      <c r="Y104" t="s">
        <v>1544</v>
      </c>
      <c r="Z104" t="s">
        <v>735</v>
      </c>
      <c r="AA104">
        <v>2.57</v>
      </c>
      <c r="AB104">
        <v>3</v>
      </c>
      <c r="AC104">
        <v>2</v>
      </c>
      <c r="AD104">
        <v>3</v>
      </c>
      <c r="AE104">
        <v>2</v>
      </c>
      <c r="AF104">
        <v>2</v>
      </c>
      <c r="AG104">
        <v>3</v>
      </c>
      <c r="AH104">
        <v>3</v>
      </c>
      <c r="AI104" t="s">
        <v>94</v>
      </c>
      <c r="AJ104">
        <v>45</v>
      </c>
      <c r="AK104" t="s">
        <v>415</v>
      </c>
      <c r="AN104" t="s">
        <v>717</v>
      </c>
      <c r="AO104">
        <v>2008</v>
      </c>
      <c r="AP104" t="s">
        <v>1531</v>
      </c>
      <c r="AQ104" t="s">
        <v>718</v>
      </c>
      <c r="AR104" t="s">
        <v>1545</v>
      </c>
      <c r="AS104" t="s">
        <v>719</v>
      </c>
      <c r="AT104">
        <v>3.5</v>
      </c>
      <c r="AU104">
        <v>3</v>
      </c>
      <c r="AV104">
        <v>3.5</v>
      </c>
      <c r="AW104">
        <v>3.5</v>
      </c>
      <c r="AX104">
        <v>3.5</v>
      </c>
      <c r="AY104">
        <v>3.5</v>
      </c>
      <c r="AZ104">
        <v>3.5</v>
      </c>
      <c r="BA104">
        <v>4</v>
      </c>
      <c r="BB104" t="s">
        <v>86</v>
      </c>
      <c r="BC104">
        <v>600</v>
      </c>
      <c r="BD104" t="s">
        <v>585</v>
      </c>
    </row>
    <row r="105" spans="21:56" x14ac:dyDescent="0.35">
      <c r="U105" t="s">
        <v>1161</v>
      </c>
      <c r="V105">
        <v>2000</v>
      </c>
      <c r="W105" t="s">
        <v>1531</v>
      </c>
      <c r="X105" t="s">
        <v>697</v>
      </c>
      <c r="Y105" t="s">
        <v>1544</v>
      </c>
      <c r="Z105" t="s">
        <v>982</v>
      </c>
      <c r="AA105">
        <v>3.14</v>
      </c>
      <c r="AB105">
        <v>3.5</v>
      </c>
      <c r="AC105">
        <v>3.5</v>
      </c>
      <c r="AD105">
        <v>3</v>
      </c>
      <c r="AE105">
        <v>2</v>
      </c>
      <c r="AF105">
        <v>3.5</v>
      </c>
      <c r="AG105">
        <v>3</v>
      </c>
      <c r="AH105">
        <v>3.5</v>
      </c>
      <c r="AI105" t="s">
        <v>355</v>
      </c>
      <c r="AJ105">
        <v>105</v>
      </c>
      <c r="AK105" t="s">
        <v>500</v>
      </c>
      <c r="AN105" t="s">
        <v>771</v>
      </c>
      <c r="AO105">
        <v>2008</v>
      </c>
      <c r="AP105" t="s">
        <v>1531</v>
      </c>
      <c r="AQ105" t="s">
        <v>772</v>
      </c>
      <c r="AR105" t="s">
        <v>1545</v>
      </c>
      <c r="AS105" t="s">
        <v>773</v>
      </c>
      <c r="AT105">
        <v>3.29</v>
      </c>
      <c r="AU105">
        <v>3</v>
      </c>
      <c r="AV105">
        <v>3.5</v>
      </c>
      <c r="AW105">
        <v>3</v>
      </c>
      <c r="AX105">
        <v>3</v>
      </c>
      <c r="AY105">
        <v>4</v>
      </c>
      <c r="AZ105">
        <v>3.5</v>
      </c>
      <c r="BA105">
        <v>3</v>
      </c>
      <c r="BB105" t="s">
        <v>111</v>
      </c>
      <c r="BC105">
        <v>650</v>
      </c>
      <c r="BD105" t="s">
        <v>586</v>
      </c>
    </row>
    <row r="106" spans="21:56" x14ac:dyDescent="0.35">
      <c r="U106" t="s">
        <v>1388</v>
      </c>
      <c r="V106">
        <v>1999</v>
      </c>
      <c r="W106" t="s">
        <v>1531</v>
      </c>
      <c r="X106" t="s">
        <v>734</v>
      </c>
      <c r="Y106" t="s">
        <v>1544</v>
      </c>
      <c r="Z106" t="s">
        <v>1448</v>
      </c>
      <c r="AA106">
        <v>3.64</v>
      </c>
      <c r="AB106">
        <v>4</v>
      </c>
      <c r="AC106">
        <v>4</v>
      </c>
      <c r="AD106">
        <v>4</v>
      </c>
      <c r="AE106">
        <v>3.5</v>
      </c>
      <c r="AF106">
        <v>4</v>
      </c>
      <c r="AG106">
        <v>2.5</v>
      </c>
      <c r="AH106">
        <v>4</v>
      </c>
      <c r="AI106" t="s">
        <v>139</v>
      </c>
      <c r="AJ106">
        <v>102</v>
      </c>
      <c r="AK106" t="s">
        <v>1483</v>
      </c>
      <c r="AN106" t="s">
        <v>887</v>
      </c>
      <c r="AO106">
        <v>2008</v>
      </c>
      <c r="AP106" t="s">
        <v>1531</v>
      </c>
      <c r="AQ106" t="s">
        <v>697</v>
      </c>
      <c r="AR106" t="s">
        <v>1545</v>
      </c>
      <c r="AS106" t="s">
        <v>791</v>
      </c>
      <c r="AT106">
        <v>2.93</v>
      </c>
      <c r="AU106">
        <v>3</v>
      </c>
      <c r="AV106">
        <v>2.5</v>
      </c>
      <c r="AW106">
        <v>2.5</v>
      </c>
      <c r="AX106">
        <v>2</v>
      </c>
      <c r="AY106">
        <v>4</v>
      </c>
      <c r="AZ106">
        <v>2.5</v>
      </c>
      <c r="BA106">
        <v>4</v>
      </c>
      <c r="BB106" t="s">
        <v>171</v>
      </c>
      <c r="BC106">
        <v>300</v>
      </c>
      <c r="BD106" t="s">
        <v>587</v>
      </c>
    </row>
    <row r="107" spans="21:56" x14ac:dyDescent="0.35">
      <c r="U107" t="s">
        <v>966</v>
      </c>
      <c r="V107">
        <v>1999</v>
      </c>
      <c r="W107" t="s">
        <v>1531</v>
      </c>
      <c r="X107" t="s">
        <v>750</v>
      </c>
      <c r="Y107" t="s">
        <v>1544</v>
      </c>
      <c r="Z107" t="s">
        <v>846</v>
      </c>
      <c r="AA107">
        <v>3.21</v>
      </c>
      <c r="AB107">
        <v>3.5</v>
      </c>
      <c r="AC107">
        <v>3.5</v>
      </c>
      <c r="AD107">
        <v>3.5</v>
      </c>
      <c r="AE107">
        <v>3</v>
      </c>
      <c r="AF107">
        <v>1.5</v>
      </c>
      <c r="AG107">
        <v>3.5</v>
      </c>
      <c r="AH107">
        <v>4</v>
      </c>
      <c r="AI107" t="s">
        <v>207</v>
      </c>
      <c r="AJ107">
        <v>104</v>
      </c>
      <c r="AK107" t="s">
        <v>451</v>
      </c>
      <c r="AN107" t="s">
        <v>888</v>
      </c>
      <c r="AO107">
        <v>2008</v>
      </c>
      <c r="AP107" t="s">
        <v>1531</v>
      </c>
      <c r="AQ107" t="s">
        <v>718</v>
      </c>
      <c r="AR107" t="s">
        <v>1545</v>
      </c>
      <c r="AS107" t="s">
        <v>889</v>
      </c>
      <c r="AT107">
        <v>2.29</v>
      </c>
      <c r="AU107">
        <v>3</v>
      </c>
      <c r="AV107">
        <v>2</v>
      </c>
      <c r="AW107">
        <v>2</v>
      </c>
      <c r="AX107">
        <v>2</v>
      </c>
      <c r="AY107">
        <v>2</v>
      </c>
      <c r="AZ107">
        <v>3</v>
      </c>
      <c r="BA107">
        <v>2</v>
      </c>
      <c r="BB107" t="s">
        <v>172</v>
      </c>
      <c r="BC107">
        <v>340</v>
      </c>
      <c r="BD107" t="s">
        <v>588</v>
      </c>
    </row>
    <row r="108" spans="21:56" x14ac:dyDescent="0.35">
      <c r="U108" t="s">
        <v>1273</v>
      </c>
      <c r="V108">
        <v>1997</v>
      </c>
      <c r="W108" t="s">
        <v>1531</v>
      </c>
      <c r="X108" t="s">
        <v>1207</v>
      </c>
      <c r="Y108" t="s">
        <v>1544</v>
      </c>
      <c r="Z108" t="s">
        <v>1208</v>
      </c>
      <c r="AA108">
        <v>2.79</v>
      </c>
      <c r="AB108">
        <v>3</v>
      </c>
      <c r="AC108">
        <v>3</v>
      </c>
      <c r="AD108">
        <v>3</v>
      </c>
      <c r="AE108">
        <v>2</v>
      </c>
      <c r="AF108">
        <v>2.5</v>
      </c>
      <c r="AG108">
        <v>3</v>
      </c>
      <c r="AH108">
        <v>3</v>
      </c>
      <c r="AI108" t="s">
        <v>1209</v>
      </c>
      <c r="AJ108">
        <v>110</v>
      </c>
      <c r="AK108" t="s">
        <v>1250</v>
      </c>
      <c r="AN108" t="s">
        <v>890</v>
      </c>
      <c r="AO108">
        <v>2008</v>
      </c>
      <c r="AP108" t="s">
        <v>1531</v>
      </c>
      <c r="AQ108" t="s">
        <v>891</v>
      </c>
      <c r="AR108" t="s">
        <v>1545</v>
      </c>
      <c r="AS108" t="s">
        <v>892</v>
      </c>
      <c r="AT108">
        <v>1.29</v>
      </c>
      <c r="AU108">
        <v>1</v>
      </c>
      <c r="AV108">
        <v>1</v>
      </c>
      <c r="AW108">
        <v>2</v>
      </c>
      <c r="AX108">
        <v>1</v>
      </c>
      <c r="AY108">
        <v>1</v>
      </c>
      <c r="AZ108">
        <v>2</v>
      </c>
      <c r="BA108">
        <v>1</v>
      </c>
      <c r="BB108" t="s">
        <v>173</v>
      </c>
      <c r="BC108">
        <v>300</v>
      </c>
      <c r="BD108" t="s">
        <v>589</v>
      </c>
    </row>
    <row r="109" spans="21:56" x14ac:dyDescent="0.35">
      <c r="U109" t="s">
        <v>1274</v>
      </c>
      <c r="V109">
        <v>1997</v>
      </c>
      <c r="W109" t="s">
        <v>1531</v>
      </c>
      <c r="X109" t="s">
        <v>1293</v>
      </c>
      <c r="Y109" t="s">
        <v>1544</v>
      </c>
      <c r="Z109" t="s">
        <v>1210</v>
      </c>
      <c r="AA109">
        <v>3.43</v>
      </c>
      <c r="AB109">
        <v>3</v>
      </c>
      <c r="AC109">
        <v>3.5</v>
      </c>
      <c r="AD109">
        <v>3.5</v>
      </c>
      <c r="AE109">
        <v>2.5</v>
      </c>
      <c r="AF109">
        <v>3.5</v>
      </c>
      <c r="AG109">
        <v>3.5</v>
      </c>
      <c r="AH109">
        <v>4.5</v>
      </c>
      <c r="AI109" t="s">
        <v>1211</v>
      </c>
      <c r="AJ109">
        <v>85</v>
      </c>
      <c r="AK109" t="s">
        <v>1251</v>
      </c>
      <c r="AN109" t="s">
        <v>920</v>
      </c>
      <c r="AO109">
        <v>2008</v>
      </c>
      <c r="AP109" t="s">
        <v>1531</v>
      </c>
      <c r="AQ109" t="s">
        <v>918</v>
      </c>
      <c r="AR109" t="s">
        <v>1546</v>
      </c>
      <c r="AS109" t="s">
        <v>921</v>
      </c>
      <c r="AT109">
        <v>2.4300000000000002</v>
      </c>
      <c r="AU109">
        <v>3</v>
      </c>
      <c r="AV109">
        <v>3</v>
      </c>
      <c r="AW109">
        <v>3</v>
      </c>
      <c r="AX109">
        <v>1.5</v>
      </c>
      <c r="AY109">
        <v>2</v>
      </c>
      <c r="AZ109">
        <v>1.5</v>
      </c>
      <c r="BA109">
        <v>3</v>
      </c>
      <c r="BB109" t="s">
        <v>188</v>
      </c>
      <c r="BC109">
        <v>80</v>
      </c>
      <c r="BD109" t="s">
        <v>590</v>
      </c>
    </row>
    <row r="110" spans="21:56" x14ac:dyDescent="0.35">
      <c r="U110" t="s">
        <v>1006</v>
      </c>
      <c r="V110">
        <v>1997</v>
      </c>
      <c r="W110" t="s">
        <v>1531</v>
      </c>
      <c r="X110" t="s">
        <v>697</v>
      </c>
      <c r="Y110" t="s">
        <v>1544</v>
      </c>
      <c r="Z110" t="s">
        <v>1002</v>
      </c>
      <c r="AA110">
        <v>3.71</v>
      </c>
      <c r="AB110">
        <v>3</v>
      </c>
      <c r="AC110">
        <v>2.5</v>
      </c>
      <c r="AD110">
        <v>4</v>
      </c>
      <c r="AE110">
        <v>2.5</v>
      </c>
      <c r="AF110">
        <v>5</v>
      </c>
      <c r="AG110">
        <v>4</v>
      </c>
      <c r="AH110">
        <v>5</v>
      </c>
      <c r="AI110" t="s">
        <v>227</v>
      </c>
      <c r="AJ110">
        <v>81</v>
      </c>
      <c r="AK110" t="s">
        <v>461</v>
      </c>
      <c r="AN110" t="s">
        <v>1405</v>
      </c>
      <c r="AO110">
        <v>2008</v>
      </c>
      <c r="AP110" t="s">
        <v>1531</v>
      </c>
      <c r="AQ110" t="s">
        <v>891</v>
      </c>
      <c r="AR110" t="s">
        <v>1545</v>
      </c>
      <c r="AS110" t="s">
        <v>1458</v>
      </c>
      <c r="AT110">
        <v>3.21</v>
      </c>
      <c r="AU110">
        <v>3</v>
      </c>
      <c r="AV110">
        <v>3</v>
      </c>
      <c r="AW110">
        <v>3</v>
      </c>
      <c r="AX110">
        <v>3.5</v>
      </c>
      <c r="AY110">
        <v>3.5</v>
      </c>
      <c r="AZ110">
        <v>3</v>
      </c>
      <c r="BA110">
        <v>3.5</v>
      </c>
      <c r="BB110" t="s">
        <v>1352</v>
      </c>
      <c r="BC110">
        <v>300</v>
      </c>
      <c r="BD110" t="s">
        <v>1518</v>
      </c>
    </row>
    <row r="111" spans="21:56" x14ac:dyDescent="0.35">
      <c r="U111" t="s">
        <v>1018</v>
      </c>
      <c r="V111">
        <v>1997</v>
      </c>
      <c r="W111" t="s">
        <v>1531</v>
      </c>
      <c r="X111" t="s">
        <v>750</v>
      </c>
      <c r="Y111" t="s">
        <v>1544</v>
      </c>
      <c r="Z111" t="s">
        <v>751</v>
      </c>
      <c r="AA111">
        <v>4.29</v>
      </c>
      <c r="AB111">
        <v>4</v>
      </c>
      <c r="AC111">
        <v>4.5</v>
      </c>
      <c r="AD111">
        <v>3.5</v>
      </c>
      <c r="AE111">
        <v>4</v>
      </c>
      <c r="AF111">
        <v>5</v>
      </c>
      <c r="AG111">
        <v>4</v>
      </c>
      <c r="AH111">
        <v>5</v>
      </c>
      <c r="AI111" t="s">
        <v>236</v>
      </c>
      <c r="AJ111">
        <v>134</v>
      </c>
      <c r="AK111" t="s">
        <v>466</v>
      </c>
      <c r="AN111" t="s">
        <v>1060</v>
      </c>
      <c r="AO111">
        <v>2008</v>
      </c>
      <c r="AP111" t="s">
        <v>1531</v>
      </c>
      <c r="AQ111" t="s">
        <v>737</v>
      </c>
      <c r="AR111" t="s">
        <v>1545</v>
      </c>
      <c r="AS111" t="s">
        <v>1061</v>
      </c>
      <c r="AT111">
        <v>3.93</v>
      </c>
      <c r="AU111">
        <v>4</v>
      </c>
      <c r="AV111">
        <v>4</v>
      </c>
      <c r="AW111">
        <v>4.5</v>
      </c>
      <c r="AX111">
        <v>3</v>
      </c>
      <c r="AY111">
        <v>3</v>
      </c>
      <c r="AZ111">
        <v>4</v>
      </c>
      <c r="BA111">
        <v>5</v>
      </c>
      <c r="BB111" t="s">
        <v>250</v>
      </c>
      <c r="BC111">
        <v>1275</v>
      </c>
      <c r="BD111" t="s">
        <v>591</v>
      </c>
    </row>
    <row r="112" spans="21:56" x14ac:dyDescent="0.35">
      <c r="U112" t="s">
        <v>838</v>
      </c>
      <c r="V112">
        <v>1995</v>
      </c>
      <c r="W112" t="s">
        <v>1531</v>
      </c>
      <c r="X112" t="s">
        <v>734</v>
      </c>
      <c r="Y112" t="s">
        <v>1544</v>
      </c>
      <c r="Z112" t="s">
        <v>839</v>
      </c>
      <c r="AA112">
        <v>3.71</v>
      </c>
      <c r="AB112">
        <v>3.5</v>
      </c>
      <c r="AC112">
        <v>4</v>
      </c>
      <c r="AD112">
        <v>4.5</v>
      </c>
      <c r="AE112">
        <v>2</v>
      </c>
      <c r="AF112">
        <v>4.5</v>
      </c>
      <c r="AG112">
        <v>3</v>
      </c>
      <c r="AH112">
        <v>4.5</v>
      </c>
      <c r="AI112" t="s">
        <v>144</v>
      </c>
      <c r="AJ112">
        <v>82</v>
      </c>
      <c r="AK112" t="s">
        <v>426</v>
      </c>
      <c r="AN112" t="s">
        <v>1063</v>
      </c>
      <c r="AO112">
        <v>2008</v>
      </c>
      <c r="AP112" t="s">
        <v>1531</v>
      </c>
      <c r="AQ112" t="s">
        <v>1064</v>
      </c>
      <c r="AR112" t="s">
        <v>1545</v>
      </c>
      <c r="AS112" t="s">
        <v>1065</v>
      </c>
      <c r="AT112">
        <v>4</v>
      </c>
      <c r="AU112">
        <v>3</v>
      </c>
      <c r="AV112">
        <v>3.5</v>
      </c>
      <c r="AW112">
        <v>4</v>
      </c>
      <c r="AX112">
        <v>5</v>
      </c>
      <c r="AY112">
        <v>3.5</v>
      </c>
      <c r="AZ112">
        <v>4</v>
      </c>
      <c r="BA112">
        <v>5</v>
      </c>
      <c r="BB112" t="s">
        <v>253</v>
      </c>
      <c r="BC112">
        <v>630</v>
      </c>
      <c r="BD112" t="s">
        <v>592</v>
      </c>
    </row>
    <row r="113" spans="21:56" x14ac:dyDescent="0.35">
      <c r="U113" t="s">
        <v>1169</v>
      </c>
      <c r="V113">
        <v>1995</v>
      </c>
      <c r="W113" t="s">
        <v>1531</v>
      </c>
      <c r="X113" t="s">
        <v>750</v>
      </c>
      <c r="Y113" t="s">
        <v>1544</v>
      </c>
      <c r="Z113" t="s">
        <v>1170</v>
      </c>
      <c r="AA113">
        <v>4.07</v>
      </c>
      <c r="AB113">
        <v>3.5</v>
      </c>
      <c r="AC113">
        <v>3</v>
      </c>
      <c r="AD113">
        <v>4</v>
      </c>
      <c r="AE113">
        <v>3.5</v>
      </c>
      <c r="AF113">
        <v>5</v>
      </c>
      <c r="AG113">
        <v>4.5</v>
      </c>
      <c r="AH113">
        <v>5</v>
      </c>
      <c r="AI113" t="s">
        <v>309</v>
      </c>
      <c r="AJ113">
        <v>111</v>
      </c>
      <c r="AK113" t="s">
        <v>502</v>
      </c>
      <c r="AN113" t="s">
        <v>1144</v>
      </c>
      <c r="AO113">
        <v>2008</v>
      </c>
      <c r="AP113" t="s">
        <v>1531</v>
      </c>
      <c r="AQ113" t="s">
        <v>673</v>
      </c>
      <c r="AR113" t="s">
        <v>1545</v>
      </c>
      <c r="AS113" t="s">
        <v>1145</v>
      </c>
      <c r="AT113">
        <v>3.93</v>
      </c>
      <c r="AU113">
        <v>3.5</v>
      </c>
      <c r="AV113">
        <v>3.5</v>
      </c>
      <c r="AW113">
        <v>4</v>
      </c>
      <c r="AX113">
        <v>4</v>
      </c>
      <c r="AY113">
        <v>4</v>
      </c>
      <c r="AZ113">
        <v>4.5</v>
      </c>
      <c r="BA113">
        <v>4</v>
      </c>
      <c r="BB113" t="s">
        <v>172</v>
      </c>
      <c r="BC113">
        <v>625</v>
      </c>
      <c r="BD113" t="s">
        <v>593</v>
      </c>
    </row>
    <row r="114" spans="21:56" x14ac:dyDescent="0.35">
      <c r="U114" t="s">
        <v>1014</v>
      </c>
      <c r="V114">
        <v>1994</v>
      </c>
      <c r="W114" t="s">
        <v>1531</v>
      </c>
      <c r="X114" t="s">
        <v>1015</v>
      </c>
      <c r="Y114" t="s">
        <v>1544</v>
      </c>
      <c r="Z114" t="s">
        <v>846</v>
      </c>
      <c r="AA114">
        <v>3.57</v>
      </c>
      <c r="AB114">
        <v>3.5</v>
      </c>
      <c r="AC114">
        <v>3.5</v>
      </c>
      <c r="AD114">
        <v>3</v>
      </c>
      <c r="AE114">
        <v>3.5</v>
      </c>
      <c r="AF114">
        <v>4</v>
      </c>
      <c r="AG114">
        <v>3.5</v>
      </c>
      <c r="AH114">
        <v>4</v>
      </c>
      <c r="AI114" t="s">
        <v>234</v>
      </c>
      <c r="AJ114">
        <v>119</v>
      </c>
      <c r="AK114" t="s">
        <v>463</v>
      </c>
      <c r="AN114" t="s">
        <v>666</v>
      </c>
      <c r="AO114">
        <v>2007</v>
      </c>
      <c r="AP114" t="s">
        <v>1531</v>
      </c>
      <c r="AQ114" t="s">
        <v>667</v>
      </c>
      <c r="AR114" t="s">
        <v>1545</v>
      </c>
      <c r="AS114" t="s">
        <v>63</v>
      </c>
      <c r="AT114">
        <v>3.93</v>
      </c>
      <c r="AU114">
        <v>3.5</v>
      </c>
      <c r="AV114">
        <v>4.5</v>
      </c>
      <c r="AW114">
        <v>4.5</v>
      </c>
      <c r="AX114">
        <v>4.5</v>
      </c>
      <c r="AY114">
        <v>3</v>
      </c>
      <c r="AZ114">
        <v>3.5</v>
      </c>
      <c r="BA114">
        <v>4</v>
      </c>
      <c r="BB114" t="s">
        <v>64</v>
      </c>
      <c r="BC114">
        <v>125</v>
      </c>
      <c r="BD114" t="s">
        <v>594</v>
      </c>
    </row>
    <row r="115" spans="21:56" x14ac:dyDescent="0.35">
      <c r="U115" t="s">
        <v>1068</v>
      </c>
      <c r="V115">
        <v>1994</v>
      </c>
      <c r="W115" t="s">
        <v>1531</v>
      </c>
      <c r="X115" t="s">
        <v>731</v>
      </c>
      <c r="Y115" t="s">
        <v>1544</v>
      </c>
      <c r="Z115" t="s">
        <v>978</v>
      </c>
      <c r="AA115">
        <v>2.5</v>
      </c>
      <c r="AB115">
        <v>2.5</v>
      </c>
      <c r="AC115">
        <v>2.5</v>
      </c>
      <c r="AD115">
        <v>3.5</v>
      </c>
      <c r="AE115">
        <v>2.5</v>
      </c>
      <c r="AF115">
        <v>1.5</v>
      </c>
      <c r="AG115">
        <v>3</v>
      </c>
      <c r="AH115">
        <v>2</v>
      </c>
      <c r="AI115" t="s">
        <v>92</v>
      </c>
      <c r="AJ115">
        <v>102</v>
      </c>
      <c r="AK115" t="s">
        <v>471</v>
      </c>
      <c r="AN115" t="s">
        <v>688</v>
      </c>
      <c r="AO115">
        <v>2007</v>
      </c>
      <c r="AP115" t="s">
        <v>1531</v>
      </c>
      <c r="AQ115" t="s">
        <v>689</v>
      </c>
      <c r="AR115" t="s">
        <v>1545</v>
      </c>
      <c r="AS115" t="s">
        <v>690</v>
      </c>
      <c r="AT115">
        <v>4.07</v>
      </c>
      <c r="AU115">
        <v>3.5</v>
      </c>
      <c r="AV115">
        <v>3.5</v>
      </c>
      <c r="AW115">
        <v>4.5</v>
      </c>
      <c r="AX115">
        <v>4</v>
      </c>
      <c r="AY115">
        <v>3.5</v>
      </c>
      <c r="AZ115">
        <v>4.5</v>
      </c>
      <c r="BA115">
        <v>5</v>
      </c>
      <c r="BB115" t="s">
        <v>74</v>
      </c>
      <c r="BC115">
        <v>400</v>
      </c>
      <c r="BD115" t="s">
        <v>595</v>
      </c>
    </row>
    <row r="116" spans="21:56" x14ac:dyDescent="0.35">
      <c r="U116" t="s">
        <v>981</v>
      </c>
      <c r="V116">
        <v>1993</v>
      </c>
      <c r="W116" t="s">
        <v>1531</v>
      </c>
      <c r="X116" t="s">
        <v>697</v>
      </c>
      <c r="Y116" t="s">
        <v>1544</v>
      </c>
      <c r="Z116" t="s">
        <v>982</v>
      </c>
      <c r="AA116">
        <v>3.86</v>
      </c>
      <c r="AB116">
        <v>3</v>
      </c>
      <c r="AC116">
        <v>3.5</v>
      </c>
      <c r="AD116">
        <v>4</v>
      </c>
      <c r="AE116">
        <v>3</v>
      </c>
      <c r="AF116">
        <v>3.5</v>
      </c>
      <c r="AG116">
        <v>5</v>
      </c>
      <c r="AH116">
        <v>5</v>
      </c>
      <c r="AI116" t="s">
        <v>215</v>
      </c>
      <c r="AJ116">
        <v>94</v>
      </c>
      <c r="AK116" t="s">
        <v>455</v>
      </c>
      <c r="AN116" t="s">
        <v>872</v>
      </c>
      <c r="AO116">
        <v>2007</v>
      </c>
      <c r="AP116" t="s">
        <v>1531</v>
      </c>
      <c r="AQ116" t="s">
        <v>873</v>
      </c>
      <c r="AR116" t="s">
        <v>1546</v>
      </c>
      <c r="AS116" t="s">
        <v>874</v>
      </c>
      <c r="AT116">
        <v>1.5</v>
      </c>
      <c r="AU116">
        <v>1.5</v>
      </c>
      <c r="AV116">
        <v>2</v>
      </c>
      <c r="AW116">
        <v>1.5</v>
      </c>
      <c r="AX116">
        <v>2</v>
      </c>
      <c r="AY116">
        <v>1</v>
      </c>
      <c r="AZ116">
        <v>1.5</v>
      </c>
      <c r="BA116">
        <v>1</v>
      </c>
      <c r="BB116" t="s">
        <v>173</v>
      </c>
      <c r="BC116">
        <v>90</v>
      </c>
      <c r="BD116" t="s">
        <v>596</v>
      </c>
    </row>
    <row r="117" spans="21:56" x14ac:dyDescent="0.35">
      <c r="U117" t="s">
        <v>993</v>
      </c>
      <c r="V117">
        <v>1993</v>
      </c>
      <c r="W117" t="s">
        <v>1531</v>
      </c>
      <c r="X117" t="s">
        <v>750</v>
      </c>
      <c r="Y117" t="s">
        <v>1544</v>
      </c>
      <c r="Z117" t="s">
        <v>994</v>
      </c>
      <c r="AA117">
        <v>3</v>
      </c>
      <c r="AB117">
        <v>3</v>
      </c>
      <c r="AC117">
        <v>3</v>
      </c>
      <c r="AD117">
        <v>3</v>
      </c>
      <c r="AE117">
        <v>3</v>
      </c>
      <c r="AF117">
        <v>3.5</v>
      </c>
      <c r="AG117">
        <v>2.5</v>
      </c>
      <c r="AH117">
        <v>3</v>
      </c>
      <c r="AI117" t="s">
        <v>102</v>
      </c>
      <c r="AJ117">
        <v>73</v>
      </c>
      <c r="AK117" t="s">
        <v>457</v>
      </c>
      <c r="AN117" t="s">
        <v>995</v>
      </c>
      <c r="AO117">
        <v>2007</v>
      </c>
      <c r="AP117" t="s">
        <v>1531</v>
      </c>
      <c r="AQ117" t="s">
        <v>697</v>
      </c>
      <c r="AR117" t="s">
        <v>1545</v>
      </c>
      <c r="AS117" t="s">
        <v>996</v>
      </c>
      <c r="AT117">
        <v>2.29</v>
      </c>
      <c r="AU117">
        <v>2</v>
      </c>
      <c r="AV117">
        <v>2.5</v>
      </c>
      <c r="AW117">
        <v>3.5</v>
      </c>
      <c r="AX117">
        <v>2.5</v>
      </c>
      <c r="AY117">
        <v>1.5</v>
      </c>
      <c r="AZ117">
        <v>3</v>
      </c>
      <c r="BA117">
        <v>1</v>
      </c>
      <c r="BB117" t="s">
        <v>221</v>
      </c>
      <c r="BC117">
        <v>650</v>
      </c>
      <c r="BD117" t="s">
        <v>597</v>
      </c>
    </row>
    <row r="118" spans="21:56" x14ac:dyDescent="0.35">
      <c r="U118" t="s">
        <v>1005</v>
      </c>
      <c r="V118">
        <v>1993</v>
      </c>
      <c r="W118" t="s">
        <v>1531</v>
      </c>
      <c r="X118" t="s">
        <v>734</v>
      </c>
      <c r="Y118" t="s">
        <v>1544</v>
      </c>
      <c r="Z118" t="s">
        <v>839</v>
      </c>
      <c r="AA118">
        <v>3.71</v>
      </c>
      <c r="AB118">
        <v>4</v>
      </c>
      <c r="AC118">
        <v>4</v>
      </c>
      <c r="AD118">
        <v>3.5</v>
      </c>
      <c r="AE118">
        <v>3</v>
      </c>
      <c r="AF118">
        <v>3.5</v>
      </c>
      <c r="AG118">
        <v>3</v>
      </c>
      <c r="AH118">
        <v>5</v>
      </c>
      <c r="AI118" t="s">
        <v>226</v>
      </c>
      <c r="AJ118">
        <v>113</v>
      </c>
      <c r="AK118" t="s">
        <v>460</v>
      </c>
      <c r="AN118" t="s">
        <v>1402</v>
      </c>
      <c r="AO118">
        <v>2007</v>
      </c>
      <c r="AP118" t="s">
        <v>1531</v>
      </c>
      <c r="AQ118" t="s">
        <v>697</v>
      </c>
      <c r="AR118" t="s">
        <v>1545</v>
      </c>
      <c r="AS118" t="s">
        <v>1457</v>
      </c>
      <c r="AT118">
        <v>2.5</v>
      </c>
      <c r="AU118">
        <v>2</v>
      </c>
      <c r="AV118">
        <v>2</v>
      </c>
      <c r="AW118">
        <v>3.5</v>
      </c>
      <c r="AX118">
        <v>3</v>
      </c>
      <c r="AY118">
        <v>2.5</v>
      </c>
      <c r="AZ118">
        <v>2.5</v>
      </c>
      <c r="BA118">
        <v>2</v>
      </c>
      <c r="BB118" t="s">
        <v>219</v>
      </c>
      <c r="BC118">
        <v>350</v>
      </c>
      <c r="BD118" t="s">
        <v>1516</v>
      </c>
    </row>
    <row r="119" spans="21:56" x14ac:dyDescent="0.35">
      <c r="U119" t="s">
        <v>1017</v>
      </c>
      <c r="V119">
        <v>1992</v>
      </c>
      <c r="W119" t="s">
        <v>1531</v>
      </c>
      <c r="X119" t="s">
        <v>750</v>
      </c>
      <c r="Y119" t="s">
        <v>1544</v>
      </c>
      <c r="Z119" t="s">
        <v>751</v>
      </c>
      <c r="AA119">
        <v>3.57</v>
      </c>
      <c r="AB119">
        <v>3.5</v>
      </c>
      <c r="AC119">
        <v>3.5</v>
      </c>
      <c r="AD119">
        <v>3</v>
      </c>
      <c r="AE119">
        <v>3.5</v>
      </c>
      <c r="AF119">
        <v>3</v>
      </c>
      <c r="AG119">
        <v>4.5</v>
      </c>
      <c r="AH119">
        <v>4</v>
      </c>
      <c r="AI119" t="s">
        <v>189</v>
      </c>
      <c r="AJ119">
        <v>94</v>
      </c>
      <c r="AK119" t="s">
        <v>465</v>
      </c>
      <c r="AN119" t="s">
        <v>1407</v>
      </c>
      <c r="AO119">
        <v>2007</v>
      </c>
      <c r="AP119" t="s">
        <v>1531</v>
      </c>
      <c r="AQ119" t="s">
        <v>667</v>
      </c>
      <c r="AR119" t="s">
        <v>1545</v>
      </c>
      <c r="AS119" t="s">
        <v>1459</v>
      </c>
      <c r="AT119">
        <v>3.64</v>
      </c>
      <c r="AU119">
        <v>3</v>
      </c>
      <c r="AV119">
        <v>3.5</v>
      </c>
      <c r="AW119">
        <v>4</v>
      </c>
      <c r="AX119">
        <v>4</v>
      </c>
      <c r="AY119">
        <v>4</v>
      </c>
      <c r="AZ119">
        <v>3.5</v>
      </c>
      <c r="BA119">
        <v>3.5</v>
      </c>
      <c r="BB119" t="s">
        <v>1197</v>
      </c>
      <c r="BC119">
        <v>300</v>
      </c>
      <c r="BD119" t="s">
        <v>1519</v>
      </c>
    </row>
    <row r="120" spans="21:56" x14ac:dyDescent="0.35">
      <c r="U120" t="s">
        <v>999</v>
      </c>
      <c r="V120">
        <v>1991</v>
      </c>
      <c r="W120" t="s">
        <v>1531</v>
      </c>
      <c r="X120" t="s">
        <v>750</v>
      </c>
      <c r="Y120" t="s">
        <v>1544</v>
      </c>
      <c r="Z120" t="s">
        <v>846</v>
      </c>
      <c r="AA120">
        <v>3.43</v>
      </c>
      <c r="AB120">
        <v>3.5</v>
      </c>
      <c r="AC120">
        <v>3</v>
      </c>
      <c r="AD120">
        <v>3</v>
      </c>
      <c r="AE120">
        <v>3.5</v>
      </c>
      <c r="AF120">
        <v>4</v>
      </c>
      <c r="AG120">
        <v>3</v>
      </c>
      <c r="AH120">
        <v>4</v>
      </c>
      <c r="AI120" t="s">
        <v>112</v>
      </c>
      <c r="AJ120">
        <v>118</v>
      </c>
      <c r="AK120" t="s">
        <v>458</v>
      </c>
      <c r="AN120" t="s">
        <v>1368</v>
      </c>
      <c r="AO120">
        <v>2006</v>
      </c>
      <c r="AP120" t="s">
        <v>1531</v>
      </c>
      <c r="AQ120" t="s">
        <v>697</v>
      </c>
      <c r="AR120" t="s">
        <v>1545</v>
      </c>
      <c r="AS120" t="s">
        <v>716</v>
      </c>
      <c r="AT120">
        <v>2.57</v>
      </c>
      <c r="AU120">
        <v>2</v>
      </c>
      <c r="AV120">
        <v>2</v>
      </c>
      <c r="AW120">
        <v>3</v>
      </c>
      <c r="AX120">
        <v>2.5</v>
      </c>
      <c r="AY120">
        <v>3.5</v>
      </c>
      <c r="AZ120">
        <v>2.5</v>
      </c>
      <c r="BA120">
        <v>2.5</v>
      </c>
      <c r="BB120" t="s">
        <v>1333</v>
      </c>
      <c r="BC120">
        <v>154</v>
      </c>
      <c r="BD120" t="s">
        <v>1495</v>
      </c>
    </row>
    <row r="121" spans="21:56" x14ac:dyDescent="0.35">
      <c r="U121" t="s">
        <v>895</v>
      </c>
      <c r="V121">
        <v>1989</v>
      </c>
      <c r="W121" t="s">
        <v>1531</v>
      </c>
      <c r="X121" t="s">
        <v>750</v>
      </c>
      <c r="Y121" t="s">
        <v>1544</v>
      </c>
      <c r="Z121" t="s">
        <v>751</v>
      </c>
      <c r="AA121">
        <v>3.71</v>
      </c>
      <c r="AB121">
        <v>3.5</v>
      </c>
      <c r="AC121">
        <v>3.5</v>
      </c>
      <c r="AD121">
        <v>3.5</v>
      </c>
      <c r="AE121">
        <v>4</v>
      </c>
      <c r="AF121">
        <v>3.5</v>
      </c>
      <c r="AG121">
        <v>3.5</v>
      </c>
      <c r="AH121">
        <v>4.5</v>
      </c>
      <c r="AI121" t="s">
        <v>175</v>
      </c>
      <c r="AJ121">
        <v>102</v>
      </c>
      <c r="AK121" t="s">
        <v>434</v>
      </c>
      <c r="AN121" t="s">
        <v>683</v>
      </c>
      <c r="AO121">
        <v>2006</v>
      </c>
      <c r="AP121" t="s">
        <v>1531</v>
      </c>
      <c r="AQ121" t="s">
        <v>684</v>
      </c>
      <c r="AR121" t="s">
        <v>1545</v>
      </c>
      <c r="AS121" t="s">
        <v>685</v>
      </c>
      <c r="AT121">
        <v>2.86</v>
      </c>
      <c r="AU121">
        <v>3.5</v>
      </c>
      <c r="AV121">
        <v>3</v>
      </c>
      <c r="AW121">
        <v>3.5</v>
      </c>
      <c r="AX121">
        <v>2</v>
      </c>
      <c r="AY121">
        <v>2.5</v>
      </c>
      <c r="AZ121">
        <v>2.5</v>
      </c>
      <c r="BA121">
        <v>3</v>
      </c>
      <c r="BB121" t="s">
        <v>72</v>
      </c>
      <c r="BC121">
        <v>95</v>
      </c>
      <c r="BD121" t="s">
        <v>598</v>
      </c>
    </row>
    <row r="122" spans="21:56" x14ac:dyDescent="0.35">
      <c r="U122" t="s">
        <v>669</v>
      </c>
      <c r="V122">
        <v>1988</v>
      </c>
      <c r="W122" t="s">
        <v>1531</v>
      </c>
      <c r="X122" t="s">
        <v>670</v>
      </c>
      <c r="Y122" t="s">
        <v>1544</v>
      </c>
      <c r="Z122" t="s">
        <v>671</v>
      </c>
      <c r="AA122">
        <v>3.14</v>
      </c>
      <c r="AB122">
        <v>4</v>
      </c>
      <c r="AC122">
        <v>3.5</v>
      </c>
      <c r="AD122">
        <v>3.5</v>
      </c>
      <c r="AE122">
        <v>2.5</v>
      </c>
      <c r="AF122">
        <v>2</v>
      </c>
      <c r="AG122">
        <v>2.5</v>
      </c>
      <c r="AH122">
        <v>4</v>
      </c>
      <c r="AI122" t="s">
        <v>66</v>
      </c>
      <c r="AJ122">
        <v>124</v>
      </c>
      <c r="AK122" t="s">
        <v>406</v>
      </c>
      <c r="AN122" t="s">
        <v>726</v>
      </c>
      <c r="AO122">
        <v>2006</v>
      </c>
      <c r="AP122" t="s">
        <v>1531</v>
      </c>
      <c r="AQ122" t="s">
        <v>697</v>
      </c>
      <c r="AR122" t="s">
        <v>1545</v>
      </c>
      <c r="AS122" t="s">
        <v>727</v>
      </c>
      <c r="AT122">
        <v>4.29</v>
      </c>
      <c r="AU122">
        <v>3</v>
      </c>
      <c r="AV122">
        <v>3.5</v>
      </c>
      <c r="AW122">
        <v>4.5</v>
      </c>
      <c r="AX122">
        <v>4.5</v>
      </c>
      <c r="AY122">
        <v>5</v>
      </c>
      <c r="AZ122">
        <v>4.5</v>
      </c>
      <c r="BA122">
        <v>5</v>
      </c>
      <c r="BB122" t="s">
        <v>89</v>
      </c>
      <c r="BC122">
        <v>600</v>
      </c>
      <c r="BD122" t="s">
        <v>599</v>
      </c>
    </row>
    <row r="123" spans="21:56" x14ac:dyDescent="0.35">
      <c r="U123" t="s">
        <v>845</v>
      </c>
      <c r="V123">
        <v>1988</v>
      </c>
      <c r="W123" t="s">
        <v>1531</v>
      </c>
      <c r="X123" t="s">
        <v>750</v>
      </c>
      <c r="Y123" t="s">
        <v>1544</v>
      </c>
      <c r="Z123" t="s">
        <v>846</v>
      </c>
      <c r="AA123">
        <v>3.29</v>
      </c>
      <c r="AB123">
        <v>3</v>
      </c>
      <c r="AC123">
        <v>2.5</v>
      </c>
      <c r="AD123">
        <v>4</v>
      </c>
      <c r="AE123">
        <v>4</v>
      </c>
      <c r="AF123">
        <v>4</v>
      </c>
      <c r="AG123">
        <v>1.5</v>
      </c>
      <c r="AH123">
        <v>4</v>
      </c>
      <c r="AI123" t="s">
        <v>147</v>
      </c>
      <c r="AJ123">
        <v>89</v>
      </c>
      <c r="AK123" t="s">
        <v>429</v>
      </c>
      <c r="AN123" t="s">
        <v>764</v>
      </c>
      <c r="AO123">
        <v>2006</v>
      </c>
      <c r="AP123" t="s">
        <v>1531</v>
      </c>
      <c r="AQ123" t="s">
        <v>762</v>
      </c>
      <c r="AR123" t="s">
        <v>1545</v>
      </c>
      <c r="AS123" t="s">
        <v>765</v>
      </c>
      <c r="AT123">
        <v>4.3600000000000003</v>
      </c>
      <c r="AU123">
        <v>3.5</v>
      </c>
      <c r="AV123">
        <v>4</v>
      </c>
      <c r="AW123">
        <v>4.5</v>
      </c>
      <c r="AX123">
        <v>4.5</v>
      </c>
      <c r="AY123">
        <v>4.5</v>
      </c>
      <c r="AZ123">
        <v>4.5</v>
      </c>
      <c r="BA123">
        <v>5</v>
      </c>
      <c r="BB123" t="s">
        <v>105</v>
      </c>
      <c r="BC123">
        <v>1250</v>
      </c>
      <c r="BD123" t="s">
        <v>600</v>
      </c>
    </row>
    <row r="124" spans="21:56" x14ac:dyDescent="0.35">
      <c r="U124" t="s">
        <v>965</v>
      </c>
      <c r="V124">
        <v>1988</v>
      </c>
      <c r="W124" t="s">
        <v>1531</v>
      </c>
      <c r="X124" t="s">
        <v>750</v>
      </c>
      <c r="Y124" t="s">
        <v>1544</v>
      </c>
      <c r="Z124" t="s">
        <v>751</v>
      </c>
      <c r="AA124">
        <v>3.86</v>
      </c>
      <c r="AB124">
        <v>3.5</v>
      </c>
      <c r="AC124">
        <v>3.5</v>
      </c>
      <c r="AD124">
        <v>4</v>
      </c>
      <c r="AE124">
        <v>3.5</v>
      </c>
      <c r="AF124">
        <v>3.5</v>
      </c>
      <c r="AG124">
        <v>4</v>
      </c>
      <c r="AH124">
        <v>5</v>
      </c>
      <c r="AI124" t="s">
        <v>197</v>
      </c>
      <c r="AJ124">
        <v>86</v>
      </c>
      <c r="AK124" t="s">
        <v>450</v>
      </c>
      <c r="AN124" t="s">
        <v>766</v>
      </c>
      <c r="AO124">
        <v>2006</v>
      </c>
      <c r="AP124" t="s">
        <v>1531</v>
      </c>
      <c r="AQ124" t="s">
        <v>655</v>
      </c>
      <c r="AR124" t="s">
        <v>1546</v>
      </c>
      <c r="AS124" t="s">
        <v>106</v>
      </c>
      <c r="AT124">
        <v>2.93</v>
      </c>
      <c r="AU124">
        <v>2.5</v>
      </c>
      <c r="AV124">
        <v>3</v>
      </c>
      <c r="AW124">
        <v>3</v>
      </c>
      <c r="AX124">
        <v>3</v>
      </c>
      <c r="AY124">
        <v>3.5</v>
      </c>
      <c r="AZ124">
        <v>2.5</v>
      </c>
      <c r="BA124">
        <v>3</v>
      </c>
      <c r="BB124" t="s">
        <v>107</v>
      </c>
      <c r="BC124">
        <v>57</v>
      </c>
      <c r="BD124" t="s">
        <v>601</v>
      </c>
    </row>
    <row r="125" spans="21:56" x14ac:dyDescent="0.35">
      <c r="U125" t="s">
        <v>923</v>
      </c>
      <c r="V125">
        <v>1987</v>
      </c>
      <c r="W125" t="s">
        <v>1531</v>
      </c>
      <c r="X125" t="s">
        <v>918</v>
      </c>
      <c r="Y125" t="s">
        <v>1544</v>
      </c>
      <c r="Z125" t="s">
        <v>924</v>
      </c>
      <c r="AA125">
        <v>3</v>
      </c>
      <c r="AB125">
        <v>3.5</v>
      </c>
      <c r="AC125">
        <v>3</v>
      </c>
      <c r="AD125">
        <v>3.5</v>
      </c>
      <c r="AE125">
        <v>2</v>
      </c>
      <c r="AF125">
        <v>2.5</v>
      </c>
      <c r="AG125">
        <v>3.5</v>
      </c>
      <c r="AH125">
        <v>3</v>
      </c>
      <c r="AI125" t="s">
        <v>187</v>
      </c>
      <c r="AJ125">
        <v>73</v>
      </c>
      <c r="AK125" t="s">
        <v>441</v>
      </c>
      <c r="AN125" t="s">
        <v>785</v>
      </c>
      <c r="AO125">
        <v>2006</v>
      </c>
      <c r="AP125" t="s">
        <v>1531</v>
      </c>
      <c r="AQ125" t="s">
        <v>697</v>
      </c>
      <c r="AR125" t="s">
        <v>1545</v>
      </c>
      <c r="AS125" t="s">
        <v>786</v>
      </c>
      <c r="AT125">
        <v>4.71</v>
      </c>
      <c r="AU125">
        <v>4</v>
      </c>
      <c r="AV125">
        <v>4.5</v>
      </c>
      <c r="AW125">
        <v>5</v>
      </c>
      <c r="AX125">
        <v>5</v>
      </c>
      <c r="AY125">
        <v>4.5</v>
      </c>
      <c r="AZ125">
        <v>5</v>
      </c>
      <c r="BA125">
        <v>5</v>
      </c>
      <c r="BB125" t="s">
        <v>120</v>
      </c>
      <c r="BC125">
        <v>925</v>
      </c>
      <c r="BD125" t="s">
        <v>602</v>
      </c>
    </row>
    <row r="126" spans="21:56" x14ac:dyDescent="0.35">
      <c r="U126" t="s">
        <v>1406</v>
      </c>
      <c r="V126">
        <v>1987</v>
      </c>
      <c r="W126" t="s">
        <v>1531</v>
      </c>
      <c r="X126" t="s">
        <v>1433</v>
      </c>
      <c r="Y126" t="s">
        <v>1543</v>
      </c>
      <c r="Z126" t="s">
        <v>1353</v>
      </c>
      <c r="AA126">
        <v>3.71</v>
      </c>
      <c r="AB126">
        <v>4</v>
      </c>
      <c r="AC126">
        <v>4</v>
      </c>
      <c r="AD126">
        <v>3.5</v>
      </c>
      <c r="AE126">
        <v>3</v>
      </c>
      <c r="AF126">
        <v>3.5</v>
      </c>
      <c r="AG126">
        <v>3.5</v>
      </c>
      <c r="AH126">
        <v>4.5</v>
      </c>
      <c r="AI126" t="s">
        <v>1354</v>
      </c>
      <c r="AJ126">
        <v>90</v>
      </c>
      <c r="AK126" t="s">
        <v>1493</v>
      </c>
      <c r="AN126" t="s">
        <v>1329</v>
      </c>
      <c r="AO126">
        <v>2006</v>
      </c>
      <c r="AP126" t="s">
        <v>1531</v>
      </c>
      <c r="AQ126" t="s">
        <v>783</v>
      </c>
      <c r="AR126" t="s">
        <v>1545</v>
      </c>
      <c r="AS126" t="s">
        <v>829</v>
      </c>
      <c r="AT126">
        <v>3.5</v>
      </c>
      <c r="AU126">
        <v>3.5</v>
      </c>
      <c r="AV126">
        <v>4</v>
      </c>
      <c r="AW126">
        <v>4</v>
      </c>
      <c r="AX126">
        <v>3.5</v>
      </c>
      <c r="AY126">
        <v>3</v>
      </c>
      <c r="AZ126">
        <v>3</v>
      </c>
      <c r="BA126">
        <v>3.5</v>
      </c>
      <c r="BB126" t="s">
        <v>1312</v>
      </c>
      <c r="BC126">
        <v>575</v>
      </c>
      <c r="BD126" t="s">
        <v>1501</v>
      </c>
    </row>
    <row r="127" spans="21:56" x14ac:dyDescent="0.35">
      <c r="U127" t="s">
        <v>696</v>
      </c>
      <c r="V127">
        <v>1986</v>
      </c>
      <c r="W127" t="s">
        <v>1531</v>
      </c>
      <c r="X127" t="s">
        <v>697</v>
      </c>
      <c r="Y127" t="s">
        <v>1544</v>
      </c>
      <c r="Z127" t="s">
        <v>698</v>
      </c>
      <c r="AA127">
        <v>2.29</v>
      </c>
      <c r="AB127">
        <v>2</v>
      </c>
      <c r="AC127">
        <v>2.5</v>
      </c>
      <c r="AD127">
        <v>2</v>
      </c>
      <c r="AE127">
        <v>1</v>
      </c>
      <c r="AF127">
        <v>3</v>
      </c>
      <c r="AG127">
        <v>2.5</v>
      </c>
      <c r="AH127">
        <v>3</v>
      </c>
      <c r="AI127" t="s">
        <v>339</v>
      </c>
      <c r="AJ127">
        <v>85</v>
      </c>
      <c r="AK127" t="s">
        <v>409</v>
      </c>
      <c r="AN127" t="s">
        <v>813</v>
      </c>
      <c r="AO127">
        <v>2006</v>
      </c>
      <c r="AP127" t="s">
        <v>1531</v>
      </c>
      <c r="AQ127" t="s">
        <v>814</v>
      </c>
      <c r="AR127" t="s">
        <v>1545</v>
      </c>
      <c r="AS127" t="s">
        <v>815</v>
      </c>
      <c r="AT127">
        <v>2.64</v>
      </c>
      <c r="AU127">
        <v>3</v>
      </c>
      <c r="AV127">
        <v>3</v>
      </c>
      <c r="AW127">
        <v>3</v>
      </c>
      <c r="AX127">
        <v>3</v>
      </c>
      <c r="AY127">
        <v>2</v>
      </c>
      <c r="AZ127">
        <v>2.5</v>
      </c>
      <c r="BA127">
        <v>2</v>
      </c>
      <c r="BB127" t="s">
        <v>132</v>
      </c>
      <c r="BC127">
        <v>600</v>
      </c>
      <c r="BD127" t="s">
        <v>603</v>
      </c>
    </row>
    <row r="128" spans="21:56" x14ac:dyDescent="0.35">
      <c r="U128" t="s">
        <v>749</v>
      </c>
      <c r="V128">
        <v>1986</v>
      </c>
      <c r="W128" t="s">
        <v>1531</v>
      </c>
      <c r="X128" t="s">
        <v>750</v>
      </c>
      <c r="Y128" t="s">
        <v>1544</v>
      </c>
      <c r="Z128" t="s">
        <v>751</v>
      </c>
      <c r="AA128">
        <v>4</v>
      </c>
      <c r="AB128">
        <v>3.5</v>
      </c>
      <c r="AC128">
        <v>3.5</v>
      </c>
      <c r="AD128">
        <v>4.5</v>
      </c>
      <c r="AE128">
        <v>3.5</v>
      </c>
      <c r="AF128">
        <v>4</v>
      </c>
      <c r="AG128">
        <v>4</v>
      </c>
      <c r="AH128">
        <v>5</v>
      </c>
      <c r="AI128" t="s">
        <v>99</v>
      </c>
      <c r="AJ128">
        <v>126</v>
      </c>
      <c r="AK128" t="s">
        <v>417</v>
      </c>
      <c r="AN128" t="s">
        <v>859</v>
      </c>
      <c r="AO128">
        <v>2006</v>
      </c>
      <c r="AP128" t="s">
        <v>1531</v>
      </c>
      <c r="AQ128" t="s">
        <v>160</v>
      </c>
      <c r="AR128" t="s">
        <v>1546</v>
      </c>
      <c r="AS128" t="s">
        <v>161</v>
      </c>
      <c r="AT128">
        <v>4.21</v>
      </c>
      <c r="AU128">
        <v>3</v>
      </c>
      <c r="AV128">
        <v>5</v>
      </c>
      <c r="AW128">
        <v>3.5</v>
      </c>
      <c r="AX128">
        <v>5</v>
      </c>
      <c r="AY128">
        <v>3</v>
      </c>
      <c r="AZ128">
        <v>5</v>
      </c>
      <c r="BA128">
        <v>5</v>
      </c>
      <c r="BB128" t="s">
        <v>162</v>
      </c>
      <c r="BC128">
        <v>472</v>
      </c>
      <c r="BD128" t="s">
        <v>604</v>
      </c>
    </row>
    <row r="129" spans="21:56" x14ac:dyDescent="0.35">
      <c r="U129" t="s">
        <v>977</v>
      </c>
      <c r="V129">
        <v>1985</v>
      </c>
      <c r="W129" t="s">
        <v>1531</v>
      </c>
      <c r="X129" t="s">
        <v>731</v>
      </c>
      <c r="Y129" t="s">
        <v>1544</v>
      </c>
      <c r="Z129" t="s">
        <v>978</v>
      </c>
      <c r="AA129">
        <v>3.36</v>
      </c>
      <c r="AB129">
        <v>2.5</v>
      </c>
      <c r="AC129">
        <v>4</v>
      </c>
      <c r="AD129">
        <v>4</v>
      </c>
      <c r="AE129">
        <v>2.5</v>
      </c>
      <c r="AF129">
        <v>3.5</v>
      </c>
      <c r="AG129">
        <v>2.5</v>
      </c>
      <c r="AH129">
        <v>4.5</v>
      </c>
      <c r="AI129" t="s">
        <v>214</v>
      </c>
      <c r="AJ129">
        <v>105</v>
      </c>
      <c r="AK129" t="s">
        <v>454</v>
      </c>
      <c r="AN129" t="s">
        <v>1111</v>
      </c>
      <c r="AO129">
        <v>2006</v>
      </c>
      <c r="AP129" t="s">
        <v>1531</v>
      </c>
      <c r="AQ129" t="s">
        <v>661</v>
      </c>
      <c r="AR129" t="s">
        <v>1545</v>
      </c>
      <c r="AS129" t="s">
        <v>912</v>
      </c>
      <c r="AT129">
        <v>2.93</v>
      </c>
      <c r="AU129">
        <v>3</v>
      </c>
      <c r="AV129">
        <v>3</v>
      </c>
      <c r="AW129">
        <v>3.5</v>
      </c>
      <c r="AX129">
        <v>3.5</v>
      </c>
      <c r="AY129">
        <v>2.5</v>
      </c>
      <c r="AZ129">
        <v>2.5</v>
      </c>
      <c r="BA129">
        <v>2.5</v>
      </c>
      <c r="BB129" t="s">
        <v>277</v>
      </c>
      <c r="BC129">
        <v>700</v>
      </c>
      <c r="BD129" t="s">
        <v>605</v>
      </c>
    </row>
    <row r="130" spans="21:56" x14ac:dyDescent="0.35">
      <c r="U130" t="s">
        <v>1158</v>
      </c>
      <c r="V130">
        <v>1985</v>
      </c>
      <c r="W130" t="s">
        <v>1531</v>
      </c>
      <c r="X130" t="s">
        <v>1159</v>
      </c>
      <c r="Y130" t="s">
        <v>1544</v>
      </c>
      <c r="Z130" t="s">
        <v>1160</v>
      </c>
      <c r="AA130">
        <v>2.4300000000000002</v>
      </c>
      <c r="AB130">
        <v>1.5</v>
      </c>
      <c r="AC130">
        <v>2.5</v>
      </c>
      <c r="AD130">
        <v>3</v>
      </c>
      <c r="AE130">
        <v>2</v>
      </c>
      <c r="AF130">
        <v>2.5</v>
      </c>
      <c r="AG130">
        <v>2.5</v>
      </c>
      <c r="AH130">
        <v>3</v>
      </c>
      <c r="AI130" t="s">
        <v>79</v>
      </c>
      <c r="AJ130">
        <v>80</v>
      </c>
      <c r="AK130" t="s">
        <v>499</v>
      </c>
      <c r="AN130" t="s">
        <v>1163</v>
      </c>
      <c r="AO130">
        <v>2006</v>
      </c>
      <c r="AP130" t="s">
        <v>1531</v>
      </c>
      <c r="AQ130" t="s">
        <v>667</v>
      </c>
      <c r="AR130" t="s">
        <v>1545</v>
      </c>
      <c r="AS130" t="s">
        <v>1164</v>
      </c>
      <c r="AT130">
        <v>3.43</v>
      </c>
      <c r="AU130">
        <v>3</v>
      </c>
      <c r="AV130">
        <v>3</v>
      </c>
      <c r="AW130">
        <v>3.5</v>
      </c>
      <c r="AX130">
        <v>3</v>
      </c>
      <c r="AY130">
        <v>3.5</v>
      </c>
      <c r="AZ130">
        <v>4</v>
      </c>
      <c r="BA130">
        <v>4</v>
      </c>
      <c r="BB130" t="s">
        <v>306</v>
      </c>
      <c r="BC130">
        <v>600</v>
      </c>
      <c r="BD130" t="s">
        <v>606</v>
      </c>
    </row>
    <row r="131" spans="21:56" x14ac:dyDescent="0.35">
      <c r="U131" t="s">
        <v>971</v>
      </c>
      <c r="V131">
        <v>1984</v>
      </c>
      <c r="W131" t="s">
        <v>1531</v>
      </c>
      <c r="X131" t="s">
        <v>750</v>
      </c>
      <c r="Y131" t="s">
        <v>1544</v>
      </c>
      <c r="Z131" t="s">
        <v>972</v>
      </c>
      <c r="AA131">
        <v>3.57</v>
      </c>
      <c r="AB131">
        <v>3</v>
      </c>
      <c r="AC131">
        <v>3</v>
      </c>
      <c r="AD131">
        <v>4</v>
      </c>
      <c r="AE131">
        <v>3.5</v>
      </c>
      <c r="AF131">
        <v>4</v>
      </c>
      <c r="AG131">
        <v>3</v>
      </c>
      <c r="AH131">
        <v>4.5</v>
      </c>
      <c r="AI131" t="s">
        <v>211</v>
      </c>
      <c r="AJ131">
        <v>117</v>
      </c>
      <c r="AK131" t="s">
        <v>453</v>
      </c>
      <c r="AN131" t="s">
        <v>1182</v>
      </c>
      <c r="AO131">
        <v>2006</v>
      </c>
      <c r="AP131" t="s">
        <v>1531</v>
      </c>
      <c r="AQ131" t="s">
        <v>734</v>
      </c>
      <c r="AR131" t="s">
        <v>1545</v>
      </c>
      <c r="AS131" t="s">
        <v>1021</v>
      </c>
      <c r="AT131">
        <v>2.36</v>
      </c>
      <c r="AU131">
        <v>3</v>
      </c>
      <c r="AV131">
        <v>3.5</v>
      </c>
      <c r="AW131">
        <v>2.5</v>
      </c>
      <c r="AX131">
        <v>2</v>
      </c>
      <c r="AY131">
        <v>2</v>
      </c>
      <c r="AZ131">
        <v>1.5</v>
      </c>
      <c r="BA131">
        <v>2</v>
      </c>
      <c r="BB131" t="s">
        <v>311</v>
      </c>
      <c r="BC131">
        <v>600</v>
      </c>
      <c r="BD131" t="s">
        <v>607</v>
      </c>
    </row>
    <row r="132" spans="21:56" x14ac:dyDescent="0.35">
      <c r="U132" t="s">
        <v>1157</v>
      </c>
      <c r="V132">
        <v>1984</v>
      </c>
      <c r="W132" t="s">
        <v>1531</v>
      </c>
      <c r="X132" t="s">
        <v>1107</v>
      </c>
      <c r="Y132" t="s">
        <v>1544</v>
      </c>
      <c r="Z132" t="s">
        <v>839</v>
      </c>
      <c r="AA132">
        <v>2.4300000000000002</v>
      </c>
      <c r="AB132">
        <v>2</v>
      </c>
      <c r="AC132">
        <v>2</v>
      </c>
      <c r="AD132">
        <v>2.5</v>
      </c>
      <c r="AE132">
        <v>2.5</v>
      </c>
      <c r="AF132">
        <v>2.5</v>
      </c>
      <c r="AG132">
        <v>2.5</v>
      </c>
      <c r="AH132">
        <v>3</v>
      </c>
      <c r="AI132" t="s">
        <v>304</v>
      </c>
      <c r="AJ132">
        <v>97</v>
      </c>
      <c r="AK132" t="s">
        <v>498</v>
      </c>
      <c r="AN132" t="s">
        <v>1372</v>
      </c>
      <c r="AO132">
        <v>2005</v>
      </c>
      <c r="AP132" t="s">
        <v>1531</v>
      </c>
      <c r="AQ132" t="s">
        <v>1426</v>
      </c>
      <c r="AR132" t="s">
        <v>1545</v>
      </c>
      <c r="AS132" t="s">
        <v>1021</v>
      </c>
      <c r="AT132">
        <v>2.21</v>
      </c>
      <c r="AU132">
        <v>2.5</v>
      </c>
      <c r="AV132">
        <v>2</v>
      </c>
      <c r="AW132">
        <v>2.5</v>
      </c>
      <c r="AX132">
        <v>2.5</v>
      </c>
      <c r="AY132">
        <v>1.5</v>
      </c>
      <c r="AZ132">
        <v>2.5</v>
      </c>
      <c r="BA132">
        <v>2</v>
      </c>
      <c r="BB132" t="s">
        <v>1337</v>
      </c>
      <c r="BC132">
        <v>180</v>
      </c>
      <c r="BD132" t="s">
        <v>1498</v>
      </c>
    </row>
    <row r="133" spans="21:56" x14ac:dyDescent="0.35">
      <c r="U133" t="s">
        <v>693</v>
      </c>
      <c r="V133">
        <v>1983</v>
      </c>
      <c r="W133" t="s">
        <v>1531</v>
      </c>
      <c r="X133" t="s">
        <v>694</v>
      </c>
      <c r="Y133" t="s">
        <v>1544</v>
      </c>
      <c r="Z133" t="s">
        <v>695</v>
      </c>
      <c r="AA133">
        <v>2.5</v>
      </c>
      <c r="AB133">
        <v>2.5</v>
      </c>
      <c r="AC133">
        <v>2.5</v>
      </c>
      <c r="AD133">
        <v>2.5</v>
      </c>
      <c r="AE133">
        <v>1</v>
      </c>
      <c r="AF133">
        <v>3</v>
      </c>
      <c r="AG133">
        <v>2.5</v>
      </c>
      <c r="AH133">
        <v>3.5</v>
      </c>
      <c r="AI133" t="s">
        <v>338</v>
      </c>
      <c r="AJ133">
        <v>85</v>
      </c>
      <c r="AK133" t="s">
        <v>408</v>
      </c>
      <c r="AN133" t="s">
        <v>1381</v>
      </c>
      <c r="AO133">
        <v>2005</v>
      </c>
      <c r="AP133" t="s">
        <v>1531</v>
      </c>
      <c r="AQ133" t="s">
        <v>661</v>
      </c>
      <c r="AR133" t="s">
        <v>1545</v>
      </c>
      <c r="AS133" t="s">
        <v>675</v>
      </c>
      <c r="AT133">
        <v>3.43</v>
      </c>
      <c r="AU133">
        <v>3.5</v>
      </c>
      <c r="AV133">
        <v>3</v>
      </c>
      <c r="AW133">
        <v>3.5</v>
      </c>
      <c r="AX133">
        <v>3</v>
      </c>
      <c r="AY133">
        <v>3.5</v>
      </c>
      <c r="AZ133">
        <v>3.5</v>
      </c>
      <c r="BA133">
        <v>4</v>
      </c>
      <c r="BB133" t="s">
        <v>1315</v>
      </c>
      <c r="BC133">
        <v>375</v>
      </c>
      <c r="BD133" t="s">
        <v>1505</v>
      </c>
    </row>
    <row r="134" spans="21:56" x14ac:dyDescent="0.35">
      <c r="U134" t="s">
        <v>1155</v>
      </c>
      <c r="V134">
        <v>1983</v>
      </c>
      <c r="W134" t="s">
        <v>1531</v>
      </c>
      <c r="X134" t="s">
        <v>1035</v>
      </c>
      <c r="Y134" t="s">
        <v>1544</v>
      </c>
      <c r="Z134" t="s">
        <v>1156</v>
      </c>
      <c r="AA134">
        <v>1.86</v>
      </c>
      <c r="AB134">
        <v>2</v>
      </c>
      <c r="AC134">
        <v>3</v>
      </c>
      <c r="AD134">
        <v>1.5</v>
      </c>
      <c r="AE134">
        <v>1.5</v>
      </c>
      <c r="AF134">
        <v>1.5</v>
      </c>
      <c r="AG134">
        <v>1.5</v>
      </c>
      <c r="AH134">
        <v>2</v>
      </c>
      <c r="AI134" t="s">
        <v>242</v>
      </c>
      <c r="AJ134">
        <v>91</v>
      </c>
      <c r="AK134" t="s">
        <v>497</v>
      </c>
      <c r="AN134" t="s">
        <v>1390</v>
      </c>
      <c r="AO134">
        <v>2005</v>
      </c>
      <c r="AP134" t="s">
        <v>1531</v>
      </c>
      <c r="AQ134" t="s">
        <v>1013</v>
      </c>
      <c r="AR134" t="s">
        <v>1546</v>
      </c>
      <c r="AS134" t="s">
        <v>1027</v>
      </c>
      <c r="AT134">
        <v>3</v>
      </c>
      <c r="AU134">
        <v>3.5</v>
      </c>
      <c r="AV134">
        <v>3.5</v>
      </c>
      <c r="AW134">
        <v>2</v>
      </c>
      <c r="AX134">
        <v>3.5</v>
      </c>
      <c r="AY134">
        <v>1.5</v>
      </c>
      <c r="AZ134">
        <v>4</v>
      </c>
      <c r="BA134">
        <v>3</v>
      </c>
      <c r="BB134" t="s">
        <v>1344</v>
      </c>
      <c r="BC134">
        <v>170</v>
      </c>
      <c r="BD134" t="s">
        <v>1510</v>
      </c>
    </row>
    <row r="135" spans="21:56" x14ac:dyDescent="0.35">
      <c r="U135" t="s">
        <v>1090</v>
      </c>
      <c r="V135">
        <v>1981</v>
      </c>
      <c r="W135" t="s">
        <v>1531</v>
      </c>
      <c r="X135" t="s">
        <v>1035</v>
      </c>
      <c r="Y135" t="s">
        <v>1544</v>
      </c>
      <c r="Z135" t="s">
        <v>698</v>
      </c>
      <c r="AA135">
        <v>2.21</v>
      </c>
      <c r="AB135">
        <v>2</v>
      </c>
      <c r="AC135">
        <v>2.5</v>
      </c>
      <c r="AD135">
        <v>3.5</v>
      </c>
      <c r="AE135">
        <v>1.5</v>
      </c>
      <c r="AF135">
        <v>2</v>
      </c>
      <c r="AG135">
        <v>2</v>
      </c>
      <c r="AH135">
        <v>2</v>
      </c>
      <c r="AI135" t="s">
        <v>242</v>
      </c>
      <c r="AJ135">
        <v>90</v>
      </c>
      <c r="AK135" t="s">
        <v>479</v>
      </c>
      <c r="AN135" t="s">
        <v>953</v>
      </c>
      <c r="AO135">
        <v>2005</v>
      </c>
      <c r="AP135" t="s">
        <v>1531</v>
      </c>
      <c r="AQ135" t="s">
        <v>954</v>
      </c>
      <c r="AR135" t="s">
        <v>1545</v>
      </c>
      <c r="AS135" t="s">
        <v>955</v>
      </c>
      <c r="AT135">
        <v>4.6399999999999997</v>
      </c>
      <c r="AU135">
        <v>4.5</v>
      </c>
      <c r="AV135">
        <v>4.5</v>
      </c>
      <c r="AW135">
        <v>5</v>
      </c>
      <c r="AX135">
        <v>4.5</v>
      </c>
      <c r="AY135">
        <v>5</v>
      </c>
      <c r="AZ135">
        <v>4</v>
      </c>
      <c r="BA135">
        <v>5</v>
      </c>
      <c r="BB135" t="s">
        <v>203</v>
      </c>
      <c r="BC135">
        <v>650</v>
      </c>
      <c r="BD135" t="s">
        <v>608</v>
      </c>
    </row>
    <row r="136" spans="21:56" x14ac:dyDescent="0.35">
      <c r="U136" t="s">
        <v>1143</v>
      </c>
      <c r="V136">
        <v>1980</v>
      </c>
      <c r="W136" t="s">
        <v>1531</v>
      </c>
      <c r="X136" t="s">
        <v>670</v>
      </c>
      <c r="Y136" t="s">
        <v>1544</v>
      </c>
      <c r="Z136" t="s">
        <v>299</v>
      </c>
      <c r="AA136">
        <v>3.14</v>
      </c>
      <c r="AB136">
        <v>2.5</v>
      </c>
      <c r="AC136">
        <v>2.5</v>
      </c>
      <c r="AD136">
        <v>3.5</v>
      </c>
      <c r="AE136">
        <v>2</v>
      </c>
      <c r="AF136">
        <v>4</v>
      </c>
      <c r="AG136">
        <v>3.5</v>
      </c>
      <c r="AH136">
        <v>4</v>
      </c>
      <c r="AI136" t="s">
        <v>300</v>
      </c>
      <c r="AJ136">
        <v>150</v>
      </c>
      <c r="AK136" t="s">
        <v>494</v>
      </c>
      <c r="AN136" t="s">
        <v>1413</v>
      </c>
      <c r="AO136">
        <v>2005</v>
      </c>
      <c r="AP136" t="s">
        <v>1531</v>
      </c>
      <c r="AQ136" t="s">
        <v>667</v>
      </c>
      <c r="AR136" t="s">
        <v>1545</v>
      </c>
      <c r="AS136" t="s">
        <v>1461</v>
      </c>
      <c r="AT136">
        <v>2.93</v>
      </c>
      <c r="AU136">
        <v>2</v>
      </c>
      <c r="AV136">
        <v>3</v>
      </c>
      <c r="AW136">
        <v>2.5</v>
      </c>
      <c r="AX136">
        <v>3.5</v>
      </c>
      <c r="AY136">
        <v>3.5</v>
      </c>
      <c r="AZ136">
        <v>3</v>
      </c>
      <c r="BA136">
        <v>3</v>
      </c>
      <c r="BB136" t="s">
        <v>1359</v>
      </c>
      <c r="BC136">
        <v>600</v>
      </c>
      <c r="BD136" t="s">
        <v>1524</v>
      </c>
    </row>
    <row r="137" spans="21:56" x14ac:dyDescent="0.35">
      <c r="U137" t="s">
        <v>922</v>
      </c>
      <c r="V137">
        <v>1979</v>
      </c>
      <c r="W137" t="s">
        <v>1531</v>
      </c>
      <c r="X137" t="s">
        <v>918</v>
      </c>
      <c r="Y137" t="s">
        <v>1544</v>
      </c>
      <c r="Z137" t="s">
        <v>751</v>
      </c>
      <c r="AA137">
        <v>4</v>
      </c>
      <c r="AB137">
        <v>3.5</v>
      </c>
      <c r="AC137">
        <v>3.5</v>
      </c>
      <c r="AD137">
        <v>3.5</v>
      </c>
      <c r="AE137">
        <v>3.5</v>
      </c>
      <c r="AF137">
        <v>4.5</v>
      </c>
      <c r="AG137">
        <v>4.5</v>
      </c>
      <c r="AH137">
        <v>5</v>
      </c>
      <c r="AI137" t="s">
        <v>189</v>
      </c>
      <c r="AJ137">
        <v>100</v>
      </c>
      <c r="AK137" t="s">
        <v>440</v>
      </c>
      <c r="AN137" t="s">
        <v>830</v>
      </c>
      <c r="AO137">
        <v>2004</v>
      </c>
      <c r="AP137" t="s">
        <v>1531</v>
      </c>
      <c r="AQ137" t="s">
        <v>667</v>
      </c>
      <c r="AR137" t="s">
        <v>1545</v>
      </c>
      <c r="AS137" t="s">
        <v>831</v>
      </c>
      <c r="AT137">
        <v>4.29</v>
      </c>
      <c r="AU137">
        <v>3</v>
      </c>
      <c r="AV137">
        <v>4.5</v>
      </c>
      <c r="AW137">
        <v>5</v>
      </c>
      <c r="AX137">
        <v>4</v>
      </c>
      <c r="AY137">
        <v>4.5</v>
      </c>
      <c r="AZ137">
        <v>4</v>
      </c>
      <c r="BA137">
        <v>5</v>
      </c>
      <c r="BB137" t="s">
        <v>140</v>
      </c>
      <c r="BC137">
        <v>600</v>
      </c>
      <c r="BD137" t="s">
        <v>609</v>
      </c>
    </row>
    <row r="138" spans="21:56" x14ac:dyDescent="0.35">
      <c r="U138" t="s">
        <v>925</v>
      </c>
      <c r="V138">
        <v>1978</v>
      </c>
      <c r="W138" t="s">
        <v>1531</v>
      </c>
      <c r="X138" t="s">
        <v>670</v>
      </c>
      <c r="Y138" t="s">
        <v>1544</v>
      </c>
      <c r="Z138" t="s">
        <v>926</v>
      </c>
      <c r="AA138">
        <v>3.36</v>
      </c>
      <c r="AB138">
        <v>2.5</v>
      </c>
      <c r="AC138">
        <v>2.5</v>
      </c>
      <c r="AD138">
        <v>3.5</v>
      </c>
      <c r="AE138">
        <v>3.5</v>
      </c>
      <c r="AF138">
        <v>3.5</v>
      </c>
      <c r="AG138">
        <v>4</v>
      </c>
      <c r="AH138">
        <v>4</v>
      </c>
      <c r="AI138" t="s">
        <v>190</v>
      </c>
      <c r="AJ138">
        <v>102</v>
      </c>
      <c r="AK138" t="s">
        <v>442</v>
      </c>
      <c r="AN138" t="s">
        <v>832</v>
      </c>
      <c r="AO138">
        <v>2004</v>
      </c>
      <c r="AP138" t="s">
        <v>1531</v>
      </c>
      <c r="AQ138" t="s">
        <v>667</v>
      </c>
      <c r="AR138" t="s">
        <v>1545</v>
      </c>
      <c r="AS138" t="s">
        <v>833</v>
      </c>
      <c r="AT138">
        <v>3.29</v>
      </c>
      <c r="AU138">
        <v>2.5</v>
      </c>
      <c r="AV138">
        <v>2.5</v>
      </c>
      <c r="AW138">
        <v>3</v>
      </c>
      <c r="AX138">
        <v>2.5</v>
      </c>
      <c r="AY138">
        <v>4</v>
      </c>
      <c r="AZ138">
        <v>4.5</v>
      </c>
      <c r="BA138">
        <v>4</v>
      </c>
      <c r="BB138" t="s">
        <v>141</v>
      </c>
      <c r="BC138">
        <v>650</v>
      </c>
      <c r="BD138" t="s">
        <v>610</v>
      </c>
    </row>
    <row r="139" spans="21:56" x14ac:dyDescent="0.35">
      <c r="U139" t="s">
        <v>1034</v>
      </c>
      <c r="V139">
        <v>1978</v>
      </c>
      <c r="W139" t="s">
        <v>1531</v>
      </c>
      <c r="X139" t="s">
        <v>1035</v>
      </c>
      <c r="Y139" t="s">
        <v>1544</v>
      </c>
      <c r="Z139" t="s">
        <v>1036</v>
      </c>
      <c r="AA139">
        <v>3.57</v>
      </c>
      <c r="AB139">
        <v>4</v>
      </c>
      <c r="AC139">
        <v>3</v>
      </c>
      <c r="AD139">
        <v>3.5</v>
      </c>
      <c r="AE139">
        <v>3.5</v>
      </c>
      <c r="AF139">
        <v>4</v>
      </c>
      <c r="AG139">
        <v>3</v>
      </c>
      <c r="AH139">
        <v>4</v>
      </c>
      <c r="AI139" t="s">
        <v>241</v>
      </c>
      <c r="AJ139">
        <v>47</v>
      </c>
      <c r="AK139" t="s">
        <v>469</v>
      </c>
      <c r="AN139" t="s">
        <v>1385</v>
      </c>
      <c r="AO139">
        <v>2004</v>
      </c>
      <c r="AP139" t="s">
        <v>1531</v>
      </c>
      <c r="AQ139" t="s">
        <v>968</v>
      </c>
      <c r="AR139" t="s">
        <v>1546</v>
      </c>
      <c r="AS139" t="s">
        <v>822</v>
      </c>
      <c r="AT139">
        <v>3.43</v>
      </c>
      <c r="AU139">
        <v>3</v>
      </c>
      <c r="AV139">
        <v>3.5</v>
      </c>
      <c r="AW139">
        <v>3.5</v>
      </c>
      <c r="AX139">
        <v>3.5</v>
      </c>
      <c r="AY139">
        <v>3</v>
      </c>
      <c r="AZ139">
        <v>4</v>
      </c>
      <c r="BA139">
        <v>3.5</v>
      </c>
      <c r="BB139" t="s">
        <v>1340</v>
      </c>
      <c r="BC139">
        <v>175</v>
      </c>
      <c r="BD139" t="s">
        <v>1508</v>
      </c>
    </row>
    <row r="140" spans="21:56" x14ac:dyDescent="0.35">
      <c r="U140" t="s">
        <v>702</v>
      </c>
      <c r="V140">
        <v>1973</v>
      </c>
      <c r="W140" t="s">
        <v>1531</v>
      </c>
      <c r="X140" t="s">
        <v>703</v>
      </c>
      <c r="Y140" t="s">
        <v>1544</v>
      </c>
      <c r="Z140" t="s">
        <v>704</v>
      </c>
      <c r="AA140">
        <v>2.86</v>
      </c>
      <c r="AB140">
        <v>1.5</v>
      </c>
      <c r="AC140">
        <v>3</v>
      </c>
      <c r="AD140">
        <v>3.5</v>
      </c>
      <c r="AE140">
        <v>4</v>
      </c>
      <c r="AF140">
        <v>3.5</v>
      </c>
      <c r="AG140">
        <v>2.5</v>
      </c>
      <c r="AH140">
        <v>2</v>
      </c>
      <c r="AI140" t="s">
        <v>77</v>
      </c>
      <c r="AJ140">
        <v>86</v>
      </c>
      <c r="AK140" t="s">
        <v>411</v>
      </c>
      <c r="AN140" t="s">
        <v>940</v>
      </c>
      <c r="AO140">
        <v>2004</v>
      </c>
      <c r="AP140" t="s">
        <v>1531</v>
      </c>
      <c r="AQ140" t="s">
        <v>941</v>
      </c>
      <c r="AR140" t="s">
        <v>1545</v>
      </c>
      <c r="AS140" t="s">
        <v>942</v>
      </c>
      <c r="AT140">
        <v>2.79</v>
      </c>
      <c r="AU140">
        <v>2.5</v>
      </c>
      <c r="AV140">
        <v>2</v>
      </c>
      <c r="AW140">
        <v>3</v>
      </c>
      <c r="AX140">
        <v>2.5</v>
      </c>
      <c r="AY140">
        <v>2.5</v>
      </c>
      <c r="AZ140">
        <v>3.5</v>
      </c>
      <c r="BA140">
        <v>3.5</v>
      </c>
      <c r="BB140" t="s">
        <v>198</v>
      </c>
      <c r="BC140">
        <v>325</v>
      </c>
      <c r="BD140" t="s">
        <v>611</v>
      </c>
    </row>
    <row r="141" spans="21:56" x14ac:dyDescent="0.35">
      <c r="U141" t="s">
        <v>1396</v>
      </c>
      <c r="V141">
        <v>1945</v>
      </c>
      <c r="W141" t="s">
        <v>1531</v>
      </c>
      <c r="X141" t="s">
        <v>1431</v>
      </c>
      <c r="Y141" t="s">
        <v>1544</v>
      </c>
      <c r="Z141" t="s">
        <v>1452</v>
      </c>
      <c r="AA141">
        <v>2.36</v>
      </c>
      <c r="AB141">
        <v>2.5</v>
      </c>
      <c r="AC141">
        <v>2</v>
      </c>
      <c r="AD141">
        <v>3</v>
      </c>
      <c r="AE141">
        <v>3</v>
      </c>
      <c r="AF141">
        <v>1.5</v>
      </c>
      <c r="AG141">
        <v>2</v>
      </c>
      <c r="AH141">
        <v>2.5</v>
      </c>
      <c r="AI141" t="s">
        <v>1348</v>
      </c>
      <c r="AJ141">
        <v>74</v>
      </c>
      <c r="AK141" t="s">
        <v>1487</v>
      </c>
      <c r="AN141" t="s">
        <v>979</v>
      </c>
      <c r="AO141">
        <v>2004</v>
      </c>
      <c r="AP141" t="s">
        <v>1531</v>
      </c>
      <c r="AQ141" t="s">
        <v>817</v>
      </c>
      <c r="AR141" t="s">
        <v>1545</v>
      </c>
      <c r="AS141" t="s">
        <v>980</v>
      </c>
      <c r="AT141">
        <v>1.93</v>
      </c>
      <c r="AU141">
        <v>2</v>
      </c>
      <c r="AV141">
        <v>2</v>
      </c>
      <c r="AW141">
        <v>3</v>
      </c>
      <c r="AX141">
        <v>2</v>
      </c>
      <c r="AY141">
        <v>1.5</v>
      </c>
      <c r="AZ141">
        <v>2</v>
      </c>
      <c r="BA141">
        <v>1</v>
      </c>
      <c r="BB141" t="s">
        <v>146</v>
      </c>
      <c r="BC141">
        <v>300</v>
      </c>
      <c r="BD141" t="s">
        <v>612</v>
      </c>
    </row>
    <row r="142" spans="21:56" x14ac:dyDescent="0.35">
      <c r="AN142" t="s">
        <v>1276</v>
      </c>
      <c r="AO142">
        <v>2004</v>
      </c>
      <c r="AP142" t="s">
        <v>1531</v>
      </c>
      <c r="AQ142" t="s">
        <v>697</v>
      </c>
      <c r="AR142" t="s">
        <v>1545</v>
      </c>
      <c r="AS142" t="s">
        <v>1002</v>
      </c>
      <c r="AT142">
        <v>3.71</v>
      </c>
      <c r="AU142">
        <v>3.5</v>
      </c>
      <c r="AV142">
        <v>3.5</v>
      </c>
      <c r="AW142">
        <v>3.5</v>
      </c>
      <c r="AX142">
        <v>3</v>
      </c>
      <c r="AY142">
        <v>4</v>
      </c>
      <c r="AZ142">
        <v>4</v>
      </c>
      <c r="BA142">
        <v>4.5</v>
      </c>
      <c r="BB142" t="s">
        <v>1213</v>
      </c>
      <c r="BC142">
        <v>325</v>
      </c>
      <c r="BD142" t="s">
        <v>1255</v>
      </c>
    </row>
    <row r="143" spans="21:56" x14ac:dyDescent="0.35">
      <c r="AN143" t="s">
        <v>1408</v>
      </c>
      <c r="AO143">
        <v>2004</v>
      </c>
      <c r="AP143" t="s">
        <v>1531</v>
      </c>
      <c r="AQ143" t="s">
        <v>783</v>
      </c>
      <c r="AR143" t="s">
        <v>1545</v>
      </c>
      <c r="AS143" t="s">
        <v>1301</v>
      </c>
      <c r="AT143">
        <v>3.64</v>
      </c>
      <c r="AU143">
        <v>3.5</v>
      </c>
      <c r="AV143">
        <v>4</v>
      </c>
      <c r="AW143">
        <v>4.5</v>
      </c>
      <c r="AX143">
        <v>4</v>
      </c>
      <c r="AY143">
        <v>2.5</v>
      </c>
      <c r="AZ143">
        <v>3.5</v>
      </c>
      <c r="BA143">
        <v>3.5</v>
      </c>
      <c r="BB143" t="s">
        <v>187</v>
      </c>
      <c r="BC143">
        <v>650</v>
      </c>
      <c r="BD143" t="s">
        <v>1520</v>
      </c>
    </row>
    <row r="144" spans="21:56" x14ac:dyDescent="0.35">
      <c r="AN144" t="s">
        <v>1422</v>
      </c>
      <c r="AO144">
        <v>2004</v>
      </c>
      <c r="AP144" t="s">
        <v>1531</v>
      </c>
      <c r="AQ144" t="s">
        <v>734</v>
      </c>
      <c r="AR144" t="s">
        <v>1545</v>
      </c>
      <c r="AS144" t="s">
        <v>1466</v>
      </c>
      <c r="AT144">
        <v>2.4300000000000002</v>
      </c>
      <c r="AU144">
        <v>2</v>
      </c>
      <c r="AV144">
        <v>2.5</v>
      </c>
      <c r="AW144">
        <v>2.5</v>
      </c>
      <c r="AX144">
        <v>3</v>
      </c>
      <c r="AY144">
        <v>2.5</v>
      </c>
      <c r="AZ144">
        <v>2</v>
      </c>
      <c r="BA144">
        <v>2.5</v>
      </c>
      <c r="BB144" t="s">
        <v>1366</v>
      </c>
      <c r="BC144">
        <v>325</v>
      </c>
      <c r="BD144" t="s">
        <v>1529</v>
      </c>
    </row>
    <row r="145" spans="40:56" x14ac:dyDescent="0.35">
      <c r="AN145" t="s">
        <v>730</v>
      </c>
      <c r="AO145">
        <v>2003</v>
      </c>
      <c r="AP145" t="s">
        <v>1531</v>
      </c>
      <c r="AQ145" t="s">
        <v>731</v>
      </c>
      <c r="AR145" t="s">
        <v>1547</v>
      </c>
      <c r="AS145" t="s">
        <v>732</v>
      </c>
      <c r="AT145">
        <v>2.5</v>
      </c>
      <c r="AU145">
        <v>2</v>
      </c>
      <c r="AV145">
        <v>2.5</v>
      </c>
      <c r="AW145">
        <v>3.5</v>
      </c>
      <c r="AX145">
        <v>2</v>
      </c>
      <c r="AY145">
        <v>1.5</v>
      </c>
      <c r="AZ145">
        <v>2</v>
      </c>
      <c r="BA145">
        <v>4</v>
      </c>
      <c r="BB145" t="s">
        <v>93</v>
      </c>
      <c r="BC145">
        <v>42</v>
      </c>
      <c r="BD145" t="s">
        <v>613</v>
      </c>
    </row>
    <row r="146" spans="40:56" x14ac:dyDescent="0.35">
      <c r="AN146" t="s">
        <v>1379</v>
      </c>
      <c r="AO146">
        <v>2003</v>
      </c>
      <c r="AP146" t="s">
        <v>1531</v>
      </c>
      <c r="AQ146" t="s">
        <v>661</v>
      </c>
      <c r="AR146" t="s">
        <v>1545</v>
      </c>
      <c r="AS146" t="s">
        <v>675</v>
      </c>
      <c r="AT146">
        <v>3.07</v>
      </c>
      <c r="AU146">
        <v>2.5</v>
      </c>
      <c r="AV146">
        <v>2.5</v>
      </c>
      <c r="AW146">
        <v>3</v>
      </c>
      <c r="AX146">
        <v>3</v>
      </c>
      <c r="AY146">
        <v>3</v>
      </c>
      <c r="AZ146">
        <v>4</v>
      </c>
      <c r="BA146">
        <v>3.5</v>
      </c>
      <c r="BB146" t="s">
        <v>1313</v>
      </c>
      <c r="BC146">
        <v>300</v>
      </c>
      <c r="BD146" t="s">
        <v>1503</v>
      </c>
    </row>
    <row r="147" spans="40:56" x14ac:dyDescent="0.35">
      <c r="AN147" t="s">
        <v>899</v>
      </c>
      <c r="AO147">
        <v>2003</v>
      </c>
      <c r="AP147" t="s">
        <v>1531</v>
      </c>
      <c r="AQ147" t="s">
        <v>900</v>
      </c>
      <c r="AR147" t="s">
        <v>1545</v>
      </c>
      <c r="AS147" t="s">
        <v>901</v>
      </c>
      <c r="AT147">
        <v>3.43</v>
      </c>
      <c r="AU147">
        <v>2.5</v>
      </c>
      <c r="AV147">
        <v>2.5</v>
      </c>
      <c r="AW147">
        <v>3.5</v>
      </c>
      <c r="AX147">
        <v>3</v>
      </c>
      <c r="AY147">
        <v>4.5</v>
      </c>
      <c r="AZ147">
        <v>4</v>
      </c>
      <c r="BA147">
        <v>4</v>
      </c>
      <c r="BB147" t="s">
        <v>176</v>
      </c>
      <c r="BC147">
        <v>325</v>
      </c>
      <c r="BD147" t="s">
        <v>614</v>
      </c>
    </row>
    <row r="148" spans="40:56" x14ac:dyDescent="0.35">
      <c r="AN148" t="s">
        <v>1328</v>
      </c>
      <c r="AO148">
        <v>2003</v>
      </c>
      <c r="AP148" t="s">
        <v>1531</v>
      </c>
      <c r="AQ148" t="s">
        <v>667</v>
      </c>
      <c r="AR148" t="s">
        <v>1545</v>
      </c>
      <c r="AS148" t="s">
        <v>1444</v>
      </c>
      <c r="AT148">
        <v>2.93</v>
      </c>
      <c r="AU148">
        <v>3.5</v>
      </c>
      <c r="AV148">
        <v>3.5</v>
      </c>
      <c r="AW148">
        <v>3.5</v>
      </c>
      <c r="AX148">
        <v>3</v>
      </c>
      <c r="AY148">
        <v>2.5</v>
      </c>
      <c r="AZ148">
        <v>2</v>
      </c>
      <c r="BA148">
        <v>2.5</v>
      </c>
      <c r="BB148" t="s">
        <v>1319</v>
      </c>
      <c r="BC148">
        <v>625</v>
      </c>
      <c r="BD148" t="s">
        <v>1511</v>
      </c>
    </row>
    <row r="149" spans="40:56" x14ac:dyDescent="0.35">
      <c r="AN149" t="s">
        <v>916</v>
      </c>
      <c r="AO149">
        <v>2003</v>
      </c>
      <c r="AP149" t="s">
        <v>1531</v>
      </c>
      <c r="AQ149" t="s">
        <v>673</v>
      </c>
      <c r="AR149" t="s">
        <v>1545</v>
      </c>
      <c r="AS149" t="s">
        <v>858</v>
      </c>
      <c r="AT149">
        <v>1.93</v>
      </c>
      <c r="AU149">
        <v>1.5</v>
      </c>
      <c r="AV149">
        <v>2</v>
      </c>
      <c r="AW149">
        <v>3</v>
      </c>
      <c r="AX149">
        <v>2</v>
      </c>
      <c r="AY149">
        <v>1.5</v>
      </c>
      <c r="AZ149">
        <v>1.5</v>
      </c>
      <c r="BA149">
        <v>2</v>
      </c>
      <c r="BB149" t="s">
        <v>80</v>
      </c>
      <c r="BC149">
        <v>300</v>
      </c>
      <c r="BD149" t="s">
        <v>615</v>
      </c>
    </row>
    <row r="150" spans="40:56" x14ac:dyDescent="0.35">
      <c r="AN150" t="s">
        <v>983</v>
      </c>
      <c r="AO150">
        <v>2003</v>
      </c>
      <c r="AP150" t="s">
        <v>1531</v>
      </c>
      <c r="AQ150" t="s">
        <v>697</v>
      </c>
      <c r="AR150" t="s">
        <v>1545</v>
      </c>
      <c r="AS150" t="s">
        <v>756</v>
      </c>
      <c r="AT150">
        <v>2.14</v>
      </c>
      <c r="AU150">
        <v>2</v>
      </c>
      <c r="AV150">
        <v>2</v>
      </c>
      <c r="AW150">
        <v>2.5</v>
      </c>
      <c r="AX150">
        <v>2</v>
      </c>
      <c r="AY150">
        <v>2</v>
      </c>
      <c r="AZ150">
        <v>3</v>
      </c>
      <c r="BA150">
        <v>1.5</v>
      </c>
      <c r="BB150" t="s">
        <v>250</v>
      </c>
      <c r="BC150">
        <v>325</v>
      </c>
      <c r="BD150" t="s">
        <v>616</v>
      </c>
    </row>
    <row r="151" spans="40:56" x14ac:dyDescent="0.35">
      <c r="AN151" t="s">
        <v>1003</v>
      </c>
      <c r="AO151">
        <v>2003</v>
      </c>
      <c r="AP151" t="s">
        <v>1531</v>
      </c>
      <c r="AQ151" t="s">
        <v>1004</v>
      </c>
      <c r="AR151" t="s">
        <v>1546</v>
      </c>
      <c r="AS151" t="s">
        <v>224</v>
      </c>
      <c r="AT151">
        <v>2.36</v>
      </c>
      <c r="AU151">
        <v>2</v>
      </c>
      <c r="AV151">
        <v>2</v>
      </c>
      <c r="AW151">
        <v>2</v>
      </c>
      <c r="AX151">
        <v>1.5</v>
      </c>
      <c r="AY151">
        <v>4</v>
      </c>
      <c r="AZ151">
        <v>3</v>
      </c>
      <c r="BA151">
        <v>2</v>
      </c>
      <c r="BB151" t="s">
        <v>225</v>
      </c>
      <c r="BC151">
        <v>90</v>
      </c>
      <c r="BD151" t="s">
        <v>617</v>
      </c>
    </row>
    <row r="152" spans="40:56" x14ac:dyDescent="0.35">
      <c r="AN152" t="s">
        <v>1327</v>
      </c>
      <c r="AO152">
        <v>2003</v>
      </c>
      <c r="AP152" t="s">
        <v>1531</v>
      </c>
      <c r="AQ152" t="s">
        <v>762</v>
      </c>
      <c r="AR152" t="s">
        <v>1545</v>
      </c>
      <c r="AS152" t="s">
        <v>765</v>
      </c>
      <c r="AT152">
        <v>3.07</v>
      </c>
      <c r="AU152">
        <v>2.5</v>
      </c>
      <c r="AV152">
        <v>3</v>
      </c>
      <c r="AW152">
        <v>3</v>
      </c>
      <c r="AX152">
        <v>3</v>
      </c>
      <c r="AY152">
        <v>4</v>
      </c>
      <c r="AZ152">
        <v>2.5</v>
      </c>
      <c r="BA152">
        <v>3.5</v>
      </c>
      <c r="BB152" t="s">
        <v>1323</v>
      </c>
      <c r="BC152">
        <v>650</v>
      </c>
      <c r="BD152" t="s">
        <v>1515</v>
      </c>
    </row>
    <row r="153" spans="40:56" x14ac:dyDescent="0.35">
      <c r="AN153" t="s">
        <v>1409</v>
      </c>
      <c r="AO153">
        <v>2003</v>
      </c>
      <c r="AP153" t="s">
        <v>1531</v>
      </c>
      <c r="AQ153" t="s">
        <v>737</v>
      </c>
      <c r="AR153" t="s">
        <v>1545</v>
      </c>
      <c r="AS153" t="s">
        <v>1460</v>
      </c>
      <c r="AT153">
        <v>3.29</v>
      </c>
      <c r="AU153">
        <v>2.5</v>
      </c>
      <c r="AV153">
        <v>3</v>
      </c>
      <c r="AW153">
        <v>3.5</v>
      </c>
      <c r="AX153">
        <v>3.5</v>
      </c>
      <c r="AY153">
        <v>3.5</v>
      </c>
      <c r="AZ153">
        <v>3.5</v>
      </c>
      <c r="BA153">
        <v>3.5</v>
      </c>
      <c r="BB153" t="s">
        <v>1355</v>
      </c>
      <c r="BC153">
        <v>600</v>
      </c>
      <c r="BD153" t="s">
        <v>1521</v>
      </c>
    </row>
    <row r="154" spans="40:56" x14ac:dyDescent="0.35">
      <c r="AN154" t="s">
        <v>686</v>
      </c>
      <c r="AO154">
        <v>2002</v>
      </c>
      <c r="AP154" t="s">
        <v>1531</v>
      </c>
      <c r="AQ154" t="s">
        <v>673</v>
      </c>
      <c r="AR154" t="s">
        <v>1545</v>
      </c>
      <c r="AS154" t="s">
        <v>687</v>
      </c>
      <c r="AT154">
        <v>2.93</v>
      </c>
      <c r="AU154">
        <v>2</v>
      </c>
      <c r="AV154">
        <v>2</v>
      </c>
      <c r="AW154">
        <v>3.5</v>
      </c>
      <c r="AX154">
        <v>3</v>
      </c>
      <c r="AY154">
        <v>2</v>
      </c>
      <c r="AZ154">
        <v>4</v>
      </c>
      <c r="BA154">
        <v>4</v>
      </c>
      <c r="BB154" t="s">
        <v>73</v>
      </c>
      <c r="BC154">
        <v>650</v>
      </c>
      <c r="BD154" t="s">
        <v>618</v>
      </c>
    </row>
    <row r="155" spans="40:56" x14ac:dyDescent="0.35">
      <c r="AN155" t="s">
        <v>1380</v>
      </c>
      <c r="AO155">
        <v>2002</v>
      </c>
      <c r="AP155" t="s">
        <v>1531</v>
      </c>
      <c r="AQ155" t="s">
        <v>667</v>
      </c>
      <c r="AR155" t="s">
        <v>1545</v>
      </c>
      <c r="AS155" t="s">
        <v>1444</v>
      </c>
      <c r="AT155">
        <v>3</v>
      </c>
      <c r="AU155">
        <v>2</v>
      </c>
      <c r="AV155">
        <v>2.5</v>
      </c>
      <c r="AW155">
        <v>3.5</v>
      </c>
      <c r="AX155">
        <v>3</v>
      </c>
      <c r="AY155">
        <v>3.5</v>
      </c>
      <c r="AZ155">
        <v>3</v>
      </c>
      <c r="BA155">
        <v>3.5</v>
      </c>
      <c r="BB155" t="s">
        <v>1314</v>
      </c>
      <c r="BC155">
        <v>600</v>
      </c>
      <c r="BD155" t="s">
        <v>1504</v>
      </c>
    </row>
    <row r="156" spans="40:56" x14ac:dyDescent="0.35">
      <c r="AN156" t="s">
        <v>841</v>
      </c>
      <c r="AO156">
        <v>2002</v>
      </c>
      <c r="AP156" t="s">
        <v>1531</v>
      </c>
      <c r="AQ156" t="s">
        <v>734</v>
      </c>
      <c r="AR156" t="s">
        <v>1545</v>
      </c>
      <c r="AS156" t="s">
        <v>804</v>
      </c>
      <c r="AT156">
        <v>4.1399999999999997</v>
      </c>
      <c r="AU156">
        <v>3.5</v>
      </c>
      <c r="AV156">
        <v>3.5</v>
      </c>
      <c r="AW156">
        <v>4.5</v>
      </c>
      <c r="AX156">
        <v>4</v>
      </c>
      <c r="AY156">
        <v>4.5</v>
      </c>
      <c r="AZ156">
        <v>4</v>
      </c>
      <c r="BA156">
        <v>5</v>
      </c>
      <c r="BB156" t="s">
        <v>143</v>
      </c>
      <c r="BC156">
        <v>1300</v>
      </c>
      <c r="BD156" t="s">
        <v>619</v>
      </c>
    </row>
    <row r="157" spans="40:56" x14ac:dyDescent="0.35">
      <c r="AN157" t="s">
        <v>1162</v>
      </c>
      <c r="AO157">
        <v>2002</v>
      </c>
      <c r="AP157" t="s">
        <v>1531</v>
      </c>
      <c r="AQ157" t="s">
        <v>655</v>
      </c>
      <c r="AR157" t="s">
        <v>1546</v>
      </c>
      <c r="AS157" t="s">
        <v>656</v>
      </c>
      <c r="AT157">
        <v>3.07</v>
      </c>
      <c r="AU157">
        <v>2.5</v>
      </c>
      <c r="AV157">
        <v>3</v>
      </c>
      <c r="AW157">
        <v>3</v>
      </c>
      <c r="AX157">
        <v>3.5</v>
      </c>
      <c r="AY157">
        <v>3</v>
      </c>
      <c r="AZ157">
        <v>2.5</v>
      </c>
      <c r="BA157">
        <v>4</v>
      </c>
      <c r="BB157" t="s">
        <v>305</v>
      </c>
      <c r="BC157">
        <v>25</v>
      </c>
      <c r="BD157" t="s">
        <v>620</v>
      </c>
    </row>
    <row r="158" spans="40:56" x14ac:dyDescent="0.35">
      <c r="AN158" t="s">
        <v>672</v>
      </c>
      <c r="AO158">
        <v>2001</v>
      </c>
      <c r="AP158" t="s">
        <v>1531</v>
      </c>
      <c r="AQ158" t="s">
        <v>673</v>
      </c>
      <c r="AR158" t="s">
        <v>1546</v>
      </c>
      <c r="AS158" t="s">
        <v>336</v>
      </c>
      <c r="AT158">
        <v>3.79</v>
      </c>
      <c r="AU158">
        <v>4</v>
      </c>
      <c r="AV158">
        <v>4</v>
      </c>
      <c r="AW158">
        <v>2.5</v>
      </c>
      <c r="AX158">
        <v>2.5</v>
      </c>
      <c r="AY158">
        <v>4.5</v>
      </c>
      <c r="AZ158">
        <v>4</v>
      </c>
      <c r="BA158">
        <v>5</v>
      </c>
      <c r="BB158" t="s">
        <v>337</v>
      </c>
      <c r="BC158">
        <v>120</v>
      </c>
      <c r="BD158" t="s">
        <v>621</v>
      </c>
    </row>
    <row r="159" spans="40:56" x14ac:dyDescent="0.35">
      <c r="AN159" t="s">
        <v>755</v>
      </c>
      <c r="AO159">
        <v>2001</v>
      </c>
      <c r="AP159" t="s">
        <v>1531</v>
      </c>
      <c r="AQ159" t="s">
        <v>673</v>
      </c>
      <c r="AR159" t="s">
        <v>1546</v>
      </c>
      <c r="AS159" t="s">
        <v>756</v>
      </c>
      <c r="AT159">
        <v>3.5</v>
      </c>
      <c r="AU159">
        <v>4</v>
      </c>
      <c r="AV159">
        <v>4</v>
      </c>
      <c r="AW159">
        <v>2</v>
      </c>
      <c r="AX159">
        <v>3</v>
      </c>
      <c r="AY159">
        <v>3</v>
      </c>
      <c r="AZ159">
        <v>4</v>
      </c>
      <c r="BA159">
        <v>4.5</v>
      </c>
      <c r="BB159" t="s">
        <v>101</v>
      </c>
      <c r="BC159">
        <v>34</v>
      </c>
      <c r="BD159" t="s">
        <v>622</v>
      </c>
    </row>
    <row r="160" spans="40:56" x14ac:dyDescent="0.35">
      <c r="AN160" t="s">
        <v>1423</v>
      </c>
      <c r="AO160">
        <v>2001</v>
      </c>
      <c r="AP160" t="s">
        <v>1531</v>
      </c>
      <c r="AQ160" t="s">
        <v>697</v>
      </c>
      <c r="AR160" t="s">
        <v>1545</v>
      </c>
      <c r="AS160" t="s">
        <v>982</v>
      </c>
      <c r="AT160">
        <v>2.5</v>
      </c>
      <c r="AU160">
        <v>2.5</v>
      </c>
      <c r="AV160">
        <v>3.5</v>
      </c>
      <c r="AW160">
        <v>3.5</v>
      </c>
      <c r="AX160">
        <v>2.5</v>
      </c>
      <c r="AY160">
        <v>2</v>
      </c>
      <c r="AZ160">
        <v>1.5</v>
      </c>
      <c r="BA160">
        <v>2</v>
      </c>
      <c r="BB160" t="s">
        <v>1339</v>
      </c>
      <c r="BC160">
        <v>625</v>
      </c>
      <c r="BD160" t="s">
        <v>1530</v>
      </c>
    </row>
    <row r="161" spans="40:56" x14ac:dyDescent="0.35">
      <c r="AN161" t="s">
        <v>820</v>
      </c>
      <c r="AO161">
        <v>2000</v>
      </c>
      <c r="AP161" t="s">
        <v>1531</v>
      </c>
      <c r="AQ161" t="s">
        <v>821</v>
      </c>
      <c r="AR161" t="s">
        <v>1546</v>
      </c>
      <c r="AS161" t="s">
        <v>822</v>
      </c>
      <c r="AT161">
        <v>4.57</v>
      </c>
      <c r="AU161">
        <v>4</v>
      </c>
      <c r="AV161">
        <v>4</v>
      </c>
      <c r="AW161">
        <v>5</v>
      </c>
      <c r="AX161">
        <v>4</v>
      </c>
      <c r="AY161">
        <v>5</v>
      </c>
      <c r="AZ161">
        <v>5</v>
      </c>
      <c r="BA161">
        <v>5</v>
      </c>
      <c r="BB161" t="s">
        <v>136</v>
      </c>
      <c r="BC161">
        <v>150</v>
      </c>
      <c r="BD161" t="s">
        <v>623</v>
      </c>
    </row>
    <row r="162" spans="40:56" x14ac:dyDescent="0.35">
      <c r="AN162" t="s">
        <v>943</v>
      </c>
      <c r="AO162">
        <v>2000</v>
      </c>
      <c r="AP162" t="s">
        <v>1531</v>
      </c>
      <c r="AQ162" t="s">
        <v>941</v>
      </c>
      <c r="AR162" t="s">
        <v>1546</v>
      </c>
      <c r="AS162" t="s">
        <v>942</v>
      </c>
      <c r="AT162">
        <v>3.14</v>
      </c>
      <c r="AU162">
        <v>3</v>
      </c>
      <c r="AV162">
        <v>2</v>
      </c>
      <c r="AW162">
        <v>3</v>
      </c>
      <c r="AX162">
        <v>2</v>
      </c>
      <c r="AY162">
        <v>3</v>
      </c>
      <c r="AZ162">
        <v>5</v>
      </c>
      <c r="BA162">
        <v>4</v>
      </c>
      <c r="BB162" t="s">
        <v>199</v>
      </c>
      <c r="BC162">
        <v>60</v>
      </c>
      <c r="BD162" t="s">
        <v>624</v>
      </c>
    </row>
    <row r="163" spans="40:56" x14ac:dyDescent="0.35">
      <c r="AN163" t="s">
        <v>1054</v>
      </c>
      <c r="AO163">
        <v>2000</v>
      </c>
      <c r="AP163" t="s">
        <v>1531</v>
      </c>
      <c r="AQ163" t="s">
        <v>1055</v>
      </c>
      <c r="AR163" t="s">
        <v>1546</v>
      </c>
      <c r="AS163" t="s">
        <v>1056</v>
      </c>
      <c r="AT163">
        <v>1.71</v>
      </c>
      <c r="AU163">
        <v>1.5</v>
      </c>
      <c r="AV163">
        <v>2</v>
      </c>
      <c r="AW163">
        <v>2.5</v>
      </c>
      <c r="AX163">
        <v>1.5</v>
      </c>
      <c r="AY163">
        <v>1.5</v>
      </c>
      <c r="AZ163">
        <v>2</v>
      </c>
      <c r="BA163">
        <v>1</v>
      </c>
      <c r="BB163" t="s">
        <v>249</v>
      </c>
      <c r="BC163">
        <v>60</v>
      </c>
      <c r="BD163" t="s">
        <v>625</v>
      </c>
    </row>
    <row r="164" spans="40:56" x14ac:dyDescent="0.35">
      <c r="AN164" t="s">
        <v>1050</v>
      </c>
      <c r="AO164">
        <v>1998</v>
      </c>
      <c r="AP164" t="s">
        <v>1531</v>
      </c>
      <c r="AQ164" t="s">
        <v>1051</v>
      </c>
      <c r="AR164" t="s">
        <v>1545</v>
      </c>
      <c r="AS164" t="s">
        <v>901</v>
      </c>
      <c r="AT164">
        <v>3.71</v>
      </c>
      <c r="AU164">
        <v>2.5</v>
      </c>
      <c r="AV164">
        <v>3</v>
      </c>
      <c r="AW164">
        <v>3.5</v>
      </c>
      <c r="AX164">
        <v>3</v>
      </c>
      <c r="AY164">
        <v>5</v>
      </c>
      <c r="AZ164">
        <v>4</v>
      </c>
      <c r="BA164">
        <v>5</v>
      </c>
      <c r="BB164" t="s">
        <v>245</v>
      </c>
      <c r="BC164">
        <v>325</v>
      </c>
      <c r="BD164" t="s">
        <v>626</v>
      </c>
    </row>
    <row r="165" spans="40:56" x14ac:dyDescent="0.35">
      <c r="AN165" t="s">
        <v>1147</v>
      </c>
      <c r="AO165">
        <v>1998</v>
      </c>
      <c r="AP165" t="s">
        <v>1531</v>
      </c>
      <c r="AQ165" t="s">
        <v>697</v>
      </c>
      <c r="AR165" t="s">
        <v>1545</v>
      </c>
      <c r="AS165" t="s">
        <v>1148</v>
      </c>
      <c r="AT165">
        <v>2.79</v>
      </c>
      <c r="AU165">
        <v>2</v>
      </c>
      <c r="AV165">
        <v>3</v>
      </c>
      <c r="AW165">
        <v>3.5</v>
      </c>
      <c r="AX165">
        <v>3.5</v>
      </c>
      <c r="AY165">
        <v>2</v>
      </c>
      <c r="AZ165">
        <v>2.5</v>
      </c>
      <c r="BA165">
        <v>3</v>
      </c>
      <c r="BB165" t="s">
        <v>302</v>
      </c>
      <c r="BC165">
        <v>650</v>
      </c>
      <c r="BD165" t="s">
        <v>627</v>
      </c>
    </row>
    <row r="166" spans="40:56" x14ac:dyDescent="0.35">
      <c r="AN166" t="s">
        <v>1272</v>
      </c>
      <c r="AO166">
        <v>1995</v>
      </c>
      <c r="AP166" t="s">
        <v>1531</v>
      </c>
      <c r="AQ166" t="s">
        <v>968</v>
      </c>
      <c r="AR166" t="s">
        <v>1545</v>
      </c>
      <c r="AS166" t="s">
        <v>1302</v>
      </c>
      <c r="AT166">
        <v>3.36</v>
      </c>
      <c r="AU166">
        <v>2.5</v>
      </c>
      <c r="AV166">
        <v>3.5</v>
      </c>
      <c r="AW166">
        <v>4</v>
      </c>
      <c r="AX166">
        <v>2</v>
      </c>
      <c r="AY166">
        <v>3.5</v>
      </c>
      <c r="AZ166">
        <v>3.5</v>
      </c>
      <c r="BA166">
        <v>4.5</v>
      </c>
      <c r="BB166" t="s">
        <v>1206</v>
      </c>
      <c r="BC166">
        <v>650</v>
      </c>
      <c r="BD166" t="s">
        <v>1256</v>
      </c>
    </row>
    <row r="167" spans="40:56" x14ac:dyDescent="0.35">
      <c r="AN167" t="s">
        <v>967</v>
      </c>
      <c r="AO167">
        <v>1990</v>
      </c>
      <c r="AP167" t="s">
        <v>1531</v>
      </c>
      <c r="AQ167" t="s">
        <v>968</v>
      </c>
      <c r="AR167" t="s">
        <v>1545</v>
      </c>
      <c r="AS167" t="s">
        <v>208</v>
      </c>
      <c r="AT167">
        <v>2.64</v>
      </c>
      <c r="AU167">
        <v>2</v>
      </c>
      <c r="AV167">
        <v>3</v>
      </c>
      <c r="AW167">
        <v>3</v>
      </c>
      <c r="AX167">
        <v>2.5</v>
      </c>
      <c r="AY167">
        <v>2.5</v>
      </c>
      <c r="AZ167">
        <v>2.5</v>
      </c>
      <c r="BA167">
        <v>3</v>
      </c>
      <c r="BB167" t="s">
        <v>209</v>
      </c>
      <c r="BC167">
        <v>975</v>
      </c>
      <c r="BD167" t="s">
        <v>628</v>
      </c>
    </row>
    <row r="168" spans="40:56" x14ac:dyDescent="0.35">
      <c r="AN168" t="s">
        <v>792</v>
      </c>
      <c r="AO168">
        <v>1987</v>
      </c>
      <c r="AP168" t="s">
        <v>1531</v>
      </c>
      <c r="AQ168" t="s">
        <v>793</v>
      </c>
      <c r="AR168" t="s">
        <v>1546</v>
      </c>
      <c r="AS168" t="s">
        <v>794</v>
      </c>
      <c r="AT168">
        <v>2.14</v>
      </c>
      <c r="AU168">
        <v>2</v>
      </c>
      <c r="AV168">
        <v>2.5</v>
      </c>
      <c r="AW168">
        <v>2</v>
      </c>
      <c r="AX168">
        <v>1.5</v>
      </c>
      <c r="AY168">
        <v>1.5</v>
      </c>
      <c r="AZ168">
        <v>3</v>
      </c>
      <c r="BA168">
        <v>2.5</v>
      </c>
      <c r="BB168" t="s">
        <v>123</v>
      </c>
      <c r="BC168">
        <v>110</v>
      </c>
      <c r="BD168" t="s">
        <v>629</v>
      </c>
    </row>
    <row r="169" spans="40:56" x14ac:dyDescent="0.35">
      <c r="AN169" t="s">
        <v>1393</v>
      </c>
      <c r="AO169">
        <v>1971</v>
      </c>
      <c r="AP169" t="s">
        <v>1531</v>
      </c>
      <c r="AQ169" t="s">
        <v>918</v>
      </c>
      <c r="AR169" t="s">
        <v>1545</v>
      </c>
      <c r="AS169" t="s">
        <v>1346</v>
      </c>
      <c r="AT169">
        <v>2.79</v>
      </c>
      <c r="AU169">
        <v>2</v>
      </c>
      <c r="AV169">
        <v>2.5</v>
      </c>
      <c r="AW169">
        <v>3.5</v>
      </c>
      <c r="AX169">
        <v>2.5</v>
      </c>
      <c r="AY169">
        <v>3</v>
      </c>
      <c r="AZ169">
        <v>3</v>
      </c>
      <c r="BA169">
        <v>3</v>
      </c>
      <c r="BB169" t="s">
        <v>56</v>
      </c>
      <c r="BC169">
        <v>588</v>
      </c>
      <c r="BD169" t="s">
        <v>1512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77"/>
  <sheetViews>
    <sheetView workbookViewId="0">
      <selection activeCell="R17" sqref="R17"/>
    </sheetView>
  </sheetViews>
  <sheetFormatPr defaultRowHeight="14.5" x14ac:dyDescent="0.35"/>
  <sheetData>
    <row r="3" spans="3:4" x14ac:dyDescent="0.35">
      <c r="C3" t="s">
        <v>327</v>
      </c>
      <c r="D3" t="s">
        <v>328</v>
      </c>
    </row>
    <row r="4" spans="3:4" x14ac:dyDescent="0.35">
      <c r="C4" t="s">
        <v>319</v>
      </c>
      <c r="D4">
        <f xml:space="preserve"> COUNTIF(Table1[STot],"&lt;=1.5")</f>
        <v>4</v>
      </c>
    </row>
    <row r="5" spans="3:4" x14ac:dyDescent="0.35">
      <c r="C5" t="s">
        <v>320</v>
      </c>
      <c r="D5">
        <f xml:space="preserve"> COUNTIFS(Table1[STot],"&gt;1.5",Table1[STot],"&lt;=2.0")</f>
        <v>10</v>
      </c>
    </row>
    <row r="6" spans="3:4" x14ac:dyDescent="0.35">
      <c r="C6" t="s">
        <v>321</v>
      </c>
      <c r="D6">
        <f xml:space="preserve"> COUNTIFS(Table1[STot],"&gt;2.0",Table1[STot],"&lt;=2.5")</f>
        <v>32</v>
      </c>
    </row>
    <row r="7" spans="3:4" x14ac:dyDescent="0.35">
      <c r="C7" t="s">
        <v>322</v>
      </c>
      <c r="D7">
        <f xml:space="preserve"> COUNTIFS(Table1[STot],"&gt;2.5",Table1[STot],"&lt;=3.0")</f>
        <v>55</v>
      </c>
    </row>
    <row r="8" spans="3:4" x14ac:dyDescent="0.35">
      <c r="C8" t="s">
        <v>323</v>
      </c>
      <c r="D8">
        <f xml:space="preserve"> COUNTIFS(Table1[STot],"&gt;3.0",Table1[STot],"&lt;=3.5")</f>
        <v>111</v>
      </c>
    </row>
    <row r="9" spans="3:4" x14ac:dyDescent="0.35">
      <c r="C9" t="s">
        <v>324</v>
      </c>
      <c r="D9">
        <f xml:space="preserve"> COUNTIFS(Table1[STot],"&gt;3.5",Table1[STot],"&lt;=4.0")</f>
        <v>104</v>
      </c>
    </row>
    <row r="10" spans="3:4" x14ac:dyDescent="0.35">
      <c r="C10" t="s">
        <v>325</v>
      </c>
      <c r="D10">
        <f xml:space="preserve"> COUNTIFS(Table1[STot],"&gt;4.0",Table1[STot],"&lt;=4.5")</f>
        <v>42</v>
      </c>
    </row>
    <row r="11" spans="3:4" x14ac:dyDescent="0.35">
      <c r="C11" t="s">
        <v>326</v>
      </c>
      <c r="D11">
        <f xml:space="preserve"> COUNTIFS(Table1[STot],"&gt;4.5",Table1[STot],"&lt;=5.0")</f>
        <v>10</v>
      </c>
    </row>
    <row r="21" spans="3:4" x14ac:dyDescent="0.35">
      <c r="C21" t="s">
        <v>330</v>
      </c>
      <c r="D21" t="s">
        <v>331</v>
      </c>
    </row>
    <row r="22" spans="3:4" x14ac:dyDescent="0.35">
      <c r="C22">
        <v>1965</v>
      </c>
      <c r="D22">
        <f xml:space="preserve"> COUNTIF(Table1[Year],C22)</f>
        <v>0</v>
      </c>
    </row>
    <row r="23" spans="3:4" x14ac:dyDescent="0.35">
      <c r="C23">
        <v>1966</v>
      </c>
      <c r="D23">
        <f xml:space="preserve"> COUNTIF(Table1[Year],C23)</f>
        <v>0</v>
      </c>
    </row>
    <row r="24" spans="3:4" x14ac:dyDescent="0.35">
      <c r="C24">
        <v>1967</v>
      </c>
      <c r="D24">
        <f xml:space="preserve"> COUNTIF(Table1[Year],C24)</f>
        <v>0</v>
      </c>
    </row>
    <row r="25" spans="3:4" x14ac:dyDescent="0.35">
      <c r="C25">
        <v>1968</v>
      </c>
      <c r="D25">
        <f xml:space="preserve"> COUNTIF(Table1[Year],C25)</f>
        <v>1</v>
      </c>
    </row>
    <row r="26" spans="3:4" x14ac:dyDescent="0.35">
      <c r="C26">
        <v>1969</v>
      </c>
      <c r="D26">
        <f xml:space="preserve"> COUNTIF(Table1[Year],C26)</f>
        <v>1</v>
      </c>
    </row>
    <row r="27" spans="3:4" x14ac:dyDescent="0.35">
      <c r="C27">
        <v>1970</v>
      </c>
      <c r="D27">
        <f xml:space="preserve"> COUNTIF(Table1[Year],C27)</f>
        <v>0</v>
      </c>
    </row>
    <row r="28" spans="3:4" x14ac:dyDescent="0.35">
      <c r="C28">
        <v>1971</v>
      </c>
      <c r="D28">
        <f xml:space="preserve"> COUNTIF(Table1[Year],C28)</f>
        <v>1</v>
      </c>
    </row>
    <row r="29" spans="3:4" x14ac:dyDescent="0.35">
      <c r="C29">
        <v>1972</v>
      </c>
      <c r="D29">
        <f xml:space="preserve"> COUNTIF(Table1[Year],C29)</f>
        <v>0</v>
      </c>
    </row>
    <row r="30" spans="3:4" x14ac:dyDescent="0.35">
      <c r="C30">
        <v>1973</v>
      </c>
      <c r="D30">
        <f xml:space="preserve"> COUNTIF(Table1[Year],C30)</f>
        <v>1</v>
      </c>
    </row>
    <row r="31" spans="3:4" x14ac:dyDescent="0.35">
      <c r="C31">
        <v>1974</v>
      </c>
      <c r="D31">
        <f xml:space="preserve"> COUNTIF(Table1[Year],C31)</f>
        <v>0</v>
      </c>
    </row>
    <row r="32" spans="3:4" x14ac:dyDescent="0.35">
      <c r="C32">
        <v>1975</v>
      </c>
      <c r="D32">
        <f xml:space="preserve"> COUNTIF(Table1[Year],C32)</f>
        <v>0</v>
      </c>
    </row>
    <row r="33" spans="3:4" x14ac:dyDescent="0.35">
      <c r="C33">
        <v>1976</v>
      </c>
      <c r="D33">
        <f xml:space="preserve"> COUNTIF(Table1[Year],C33)</f>
        <v>0</v>
      </c>
    </row>
    <row r="34" spans="3:4" x14ac:dyDescent="0.35">
      <c r="C34">
        <v>1977</v>
      </c>
      <c r="D34">
        <f xml:space="preserve"> COUNTIF(Table1[Year],C34)</f>
        <v>2</v>
      </c>
    </row>
    <row r="35" spans="3:4" x14ac:dyDescent="0.35">
      <c r="C35">
        <v>1978</v>
      </c>
      <c r="D35">
        <f xml:space="preserve"> COUNTIF(Table1[Year],C35)</f>
        <v>4</v>
      </c>
    </row>
    <row r="36" spans="3:4" x14ac:dyDescent="0.35">
      <c r="C36">
        <v>1979</v>
      </c>
      <c r="D36">
        <f xml:space="preserve"> COUNTIF(Table1[Year],C36)</f>
        <v>1</v>
      </c>
    </row>
    <row r="37" spans="3:4" x14ac:dyDescent="0.35">
      <c r="C37">
        <v>1980</v>
      </c>
      <c r="D37">
        <f xml:space="preserve"> COUNTIF(Table1[Year],C37)</f>
        <v>2</v>
      </c>
    </row>
    <row r="38" spans="3:4" x14ac:dyDescent="0.35">
      <c r="C38">
        <v>1981</v>
      </c>
      <c r="D38">
        <f xml:space="preserve"> COUNTIF(Table1[Year],C38)</f>
        <v>1</v>
      </c>
    </row>
    <row r="39" spans="3:4" x14ac:dyDescent="0.35">
      <c r="C39">
        <v>1982</v>
      </c>
      <c r="D39">
        <f xml:space="preserve"> COUNTIF(Table1[Year],C39)</f>
        <v>4</v>
      </c>
    </row>
    <row r="40" spans="3:4" x14ac:dyDescent="0.35">
      <c r="C40">
        <v>1983</v>
      </c>
      <c r="D40">
        <f xml:space="preserve"> COUNTIF(Table1[Year],C40)</f>
        <v>4</v>
      </c>
    </row>
    <row r="41" spans="3:4" x14ac:dyDescent="0.35">
      <c r="C41">
        <v>1984</v>
      </c>
      <c r="D41">
        <f xml:space="preserve"> COUNTIF(Table1[Year],C41)</f>
        <v>2</v>
      </c>
    </row>
    <row r="42" spans="3:4" x14ac:dyDescent="0.35">
      <c r="C42">
        <v>1985</v>
      </c>
      <c r="D42">
        <f xml:space="preserve"> COUNTIF(Table1[Year],C42)</f>
        <v>2</v>
      </c>
    </row>
    <row r="43" spans="3:4" x14ac:dyDescent="0.35">
      <c r="C43">
        <v>1986</v>
      </c>
      <c r="D43">
        <f xml:space="preserve"> COUNTIF(Table1[Year],C43)</f>
        <v>4</v>
      </c>
    </row>
    <row r="44" spans="3:4" x14ac:dyDescent="0.35">
      <c r="C44">
        <v>1987</v>
      </c>
      <c r="D44">
        <f xml:space="preserve"> COUNTIF(Table1[Year],C44)</f>
        <v>3</v>
      </c>
    </row>
    <row r="45" spans="3:4" x14ac:dyDescent="0.35">
      <c r="C45">
        <v>1988</v>
      </c>
      <c r="D45">
        <f xml:space="preserve"> COUNTIF(Table1[Year],C45)</f>
        <v>3</v>
      </c>
    </row>
    <row r="46" spans="3:4" x14ac:dyDescent="0.35">
      <c r="C46">
        <v>1989</v>
      </c>
      <c r="D46">
        <f xml:space="preserve"> COUNTIF(Table1[Year],C46)</f>
        <v>1</v>
      </c>
    </row>
    <row r="47" spans="3:4" x14ac:dyDescent="0.35">
      <c r="C47">
        <v>1990</v>
      </c>
      <c r="D47">
        <f xml:space="preserve"> COUNTIF(Table1[Year],C47)</f>
        <v>1</v>
      </c>
    </row>
    <row r="48" spans="3:4" x14ac:dyDescent="0.35">
      <c r="C48">
        <v>1991</v>
      </c>
      <c r="D48">
        <f xml:space="preserve"> COUNTIF(Table1[Year],C48)</f>
        <v>3</v>
      </c>
    </row>
    <row r="49" spans="3:4" x14ac:dyDescent="0.35">
      <c r="C49">
        <v>1992</v>
      </c>
      <c r="D49">
        <f xml:space="preserve"> COUNTIF(Table1[Year],C49)</f>
        <v>1</v>
      </c>
    </row>
    <row r="50" spans="3:4" x14ac:dyDescent="0.35">
      <c r="C50">
        <v>1993</v>
      </c>
      <c r="D50">
        <f xml:space="preserve"> COUNTIF(Table1[Year],C50)</f>
        <v>4</v>
      </c>
    </row>
    <row r="51" spans="3:4" x14ac:dyDescent="0.35">
      <c r="C51">
        <v>1994</v>
      </c>
      <c r="D51">
        <f xml:space="preserve"> COUNTIF(Table1[Year],C51)</f>
        <v>3</v>
      </c>
    </row>
    <row r="52" spans="3:4" x14ac:dyDescent="0.35">
      <c r="C52">
        <v>1995</v>
      </c>
      <c r="D52">
        <f xml:space="preserve"> COUNTIF(Table1[Year],C52)</f>
        <v>4</v>
      </c>
    </row>
    <row r="53" spans="3:4" x14ac:dyDescent="0.35">
      <c r="C53">
        <v>1996</v>
      </c>
      <c r="D53">
        <f xml:space="preserve"> COUNTIF(Table1[Year],C53)</f>
        <v>0</v>
      </c>
    </row>
    <row r="54" spans="3:4" x14ac:dyDescent="0.35">
      <c r="C54">
        <v>1997</v>
      </c>
      <c r="D54">
        <f xml:space="preserve"> COUNTIF(Table1[Year],C54)</f>
        <v>4</v>
      </c>
    </row>
    <row r="55" spans="3:4" x14ac:dyDescent="0.35">
      <c r="C55">
        <v>1998</v>
      </c>
      <c r="D55">
        <f xml:space="preserve"> COUNTIF(Table1[Year],C55)</f>
        <v>3</v>
      </c>
    </row>
    <row r="56" spans="3:4" x14ac:dyDescent="0.35">
      <c r="C56">
        <v>1999</v>
      </c>
      <c r="D56">
        <f xml:space="preserve"> COUNTIF(Table1[Year],C56)</f>
        <v>2</v>
      </c>
    </row>
    <row r="57" spans="3:4" x14ac:dyDescent="0.35">
      <c r="C57">
        <v>2000</v>
      </c>
      <c r="D57">
        <f xml:space="preserve"> COUNTIF(Table1[Year],C57)</f>
        <v>7</v>
      </c>
    </row>
    <row r="58" spans="3:4" x14ac:dyDescent="0.35">
      <c r="C58">
        <v>2001</v>
      </c>
      <c r="D58">
        <f xml:space="preserve"> COUNTIF(Table1[Year],C58)</f>
        <v>7</v>
      </c>
    </row>
    <row r="59" spans="3:4" x14ac:dyDescent="0.35">
      <c r="C59">
        <v>2002</v>
      </c>
      <c r="D59">
        <f xml:space="preserve"> COUNTIF(Table1[Year],C59)</f>
        <v>9</v>
      </c>
    </row>
    <row r="60" spans="3:4" x14ac:dyDescent="0.35">
      <c r="C60">
        <v>2003</v>
      </c>
      <c r="D60">
        <f xml:space="preserve"> COUNTIF(Table1[Year],C60)</f>
        <v>13</v>
      </c>
    </row>
    <row r="61" spans="3:4" x14ac:dyDescent="0.35">
      <c r="C61">
        <v>2004</v>
      </c>
      <c r="D61">
        <f xml:space="preserve"> COUNTIF(Table1[Year],C61)</f>
        <v>13</v>
      </c>
    </row>
    <row r="62" spans="3:4" x14ac:dyDescent="0.35">
      <c r="C62">
        <v>2005</v>
      </c>
      <c r="D62">
        <f xml:space="preserve"> COUNTIF(Table1[Year],C62)</f>
        <v>5</v>
      </c>
    </row>
    <row r="63" spans="3:4" x14ac:dyDescent="0.35">
      <c r="C63">
        <v>2006</v>
      </c>
      <c r="D63">
        <f xml:space="preserve"> COUNTIF(Table1[Year],C63)</f>
        <v>17</v>
      </c>
    </row>
    <row r="64" spans="3:4" x14ac:dyDescent="0.35">
      <c r="C64">
        <v>2007</v>
      </c>
      <c r="D64">
        <f xml:space="preserve"> COUNTIF(Table1[Year],C64)</f>
        <v>11</v>
      </c>
    </row>
    <row r="65" spans="3:4" x14ac:dyDescent="0.35">
      <c r="C65">
        <v>2008</v>
      </c>
      <c r="D65">
        <f xml:space="preserve"> COUNTIF(Table1[Year],C65)</f>
        <v>13</v>
      </c>
    </row>
    <row r="66" spans="3:4" x14ac:dyDescent="0.35">
      <c r="C66">
        <v>2009</v>
      </c>
      <c r="D66">
        <f xml:space="preserve"> COUNTIF(Table1[Year],C66)</f>
        <v>15</v>
      </c>
    </row>
    <row r="67" spans="3:4" x14ac:dyDescent="0.35">
      <c r="C67">
        <v>2010</v>
      </c>
      <c r="D67">
        <f xml:space="preserve"> COUNTIF(Table1[Year],C67)</f>
        <v>18</v>
      </c>
    </row>
    <row r="68" spans="3:4" x14ac:dyDescent="0.35">
      <c r="C68">
        <v>2011</v>
      </c>
      <c r="D68">
        <f xml:space="preserve"> COUNTIF(Table1[Year],C68)</f>
        <v>26</v>
      </c>
    </row>
    <row r="69" spans="3:4" x14ac:dyDescent="0.35">
      <c r="C69">
        <v>2012</v>
      </c>
      <c r="D69">
        <f xml:space="preserve"> COUNTIF(Table1[Year],C69)</f>
        <v>28</v>
      </c>
    </row>
    <row r="70" spans="3:4" x14ac:dyDescent="0.35">
      <c r="C70">
        <v>2013</v>
      </c>
      <c r="D70">
        <f xml:space="preserve"> COUNTIF(Table1[Year],C70)</f>
        <v>19</v>
      </c>
    </row>
    <row r="71" spans="3:4" x14ac:dyDescent="0.35">
      <c r="C71">
        <v>2014</v>
      </c>
      <c r="D71">
        <f xml:space="preserve"> COUNTIF(Table1[Year],C71)</f>
        <v>24</v>
      </c>
    </row>
    <row r="72" spans="3:4" x14ac:dyDescent="0.35">
      <c r="C72">
        <v>2015</v>
      </c>
      <c r="D72">
        <f xml:space="preserve"> COUNTIF(Table1[Year],C72)</f>
        <v>22</v>
      </c>
    </row>
    <row r="73" spans="3:4" x14ac:dyDescent="0.35">
      <c r="C73">
        <v>2016</v>
      </c>
      <c r="D73">
        <f xml:space="preserve"> COUNTIF(Table1[Year],C73)</f>
        <v>23</v>
      </c>
    </row>
    <row r="74" spans="3:4" x14ac:dyDescent="0.35">
      <c r="C74">
        <v>2017</v>
      </c>
      <c r="D74">
        <f xml:space="preserve"> COUNTIF(Table1[Year],C74)</f>
        <v>19</v>
      </c>
    </row>
    <row r="75" spans="3:4" x14ac:dyDescent="0.35">
      <c r="C75">
        <v>2018</v>
      </c>
      <c r="D75">
        <f xml:space="preserve"> COUNTIF(Table1[Year],C75)</f>
        <v>13</v>
      </c>
    </row>
    <row r="76" spans="3:4" x14ac:dyDescent="0.35">
      <c r="C76">
        <v>2019</v>
      </c>
      <c r="D76">
        <f xml:space="preserve"> COUNTIF(Table1[Year],C76)</f>
        <v>3</v>
      </c>
    </row>
    <row r="77" spans="3:4" x14ac:dyDescent="0.35">
      <c r="C77">
        <v>2020</v>
      </c>
      <c r="D77">
        <f xml:space="preserve"> COUNTIF(Table1[Year],C77)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C43" sqref="C43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12</v>
      </c>
    </row>
    <row r="5" spans="2:3" x14ac:dyDescent="0.35">
      <c r="B5" s="2" t="s">
        <v>13</v>
      </c>
    </row>
    <row r="7" spans="2:3" x14ac:dyDescent="0.35">
      <c r="B7" s="12" t="s">
        <v>14</v>
      </c>
      <c r="C7" s="2" t="s">
        <v>15</v>
      </c>
    </row>
    <row r="8" spans="2:3" x14ac:dyDescent="0.35">
      <c r="B8" s="12" t="s">
        <v>16</v>
      </c>
      <c r="C8" s="2" t="s">
        <v>17</v>
      </c>
    </row>
    <row r="9" spans="2:3" x14ac:dyDescent="0.35">
      <c r="B9" s="13" t="s">
        <v>18</v>
      </c>
      <c r="C9" s="2" t="s">
        <v>19</v>
      </c>
    </row>
    <row r="10" spans="2:3" x14ac:dyDescent="0.35">
      <c r="B10" s="13" t="s">
        <v>20</v>
      </c>
      <c r="C10" s="2" t="s">
        <v>21</v>
      </c>
    </row>
    <row r="11" spans="2:3" x14ac:dyDescent="0.35">
      <c r="B11" s="14" t="s">
        <v>22</v>
      </c>
      <c r="C11" s="2" t="s">
        <v>23</v>
      </c>
    </row>
    <row r="12" spans="2:3" x14ac:dyDescent="0.35">
      <c r="B12" s="14" t="s">
        <v>24</v>
      </c>
      <c r="C12" s="2" t="s">
        <v>25</v>
      </c>
    </row>
    <row r="13" spans="2:3" x14ac:dyDescent="0.35">
      <c r="B13" s="15" t="s">
        <v>26</v>
      </c>
      <c r="C13" s="2" t="s">
        <v>27</v>
      </c>
    </row>
    <row r="17" spans="2:4" x14ac:dyDescent="0.35">
      <c r="B17" s="2" t="s">
        <v>28</v>
      </c>
    </row>
    <row r="18" spans="2:4" x14ac:dyDescent="0.35">
      <c r="C18" s="2" t="s">
        <v>634</v>
      </c>
    </row>
    <row r="19" spans="2:4" x14ac:dyDescent="0.35">
      <c r="C19" s="2" t="s">
        <v>635</v>
      </c>
    </row>
    <row r="20" spans="2:4" x14ac:dyDescent="0.35">
      <c r="B20" s="2" t="s">
        <v>636</v>
      </c>
    </row>
    <row r="21" spans="2:4" x14ac:dyDescent="0.35">
      <c r="C21" s="2" t="s">
        <v>637</v>
      </c>
    </row>
    <row r="23" spans="2:4" x14ac:dyDescent="0.35">
      <c r="B23" s="2" t="s">
        <v>30</v>
      </c>
    </row>
    <row r="25" spans="2:4" x14ac:dyDescent="0.35">
      <c r="C25" s="11">
        <v>1</v>
      </c>
      <c r="D25" s="2" t="s">
        <v>35</v>
      </c>
    </row>
    <row r="26" spans="2:4" x14ac:dyDescent="0.35">
      <c r="C26" s="11">
        <v>1.5</v>
      </c>
      <c r="D26" s="2" t="s">
        <v>31</v>
      </c>
    </row>
    <row r="27" spans="2:4" x14ac:dyDescent="0.35">
      <c r="C27" s="11">
        <v>2</v>
      </c>
      <c r="D27" s="2" t="s">
        <v>38</v>
      </c>
    </row>
    <row r="28" spans="2:4" x14ac:dyDescent="0.35">
      <c r="C28" s="11">
        <v>2.5</v>
      </c>
      <c r="D28" s="2" t="s">
        <v>37</v>
      </c>
    </row>
    <row r="29" spans="2:4" x14ac:dyDescent="0.35">
      <c r="C29" s="11">
        <v>3</v>
      </c>
      <c r="D29" s="2" t="s">
        <v>36</v>
      </c>
    </row>
    <row r="30" spans="2:4" x14ac:dyDescent="0.35">
      <c r="C30" s="11">
        <v>3.5</v>
      </c>
      <c r="D30" s="2" t="s">
        <v>32</v>
      </c>
    </row>
    <row r="31" spans="2:4" x14ac:dyDescent="0.35">
      <c r="C31" s="11">
        <v>4</v>
      </c>
      <c r="D31" s="2" t="s">
        <v>33</v>
      </c>
    </row>
    <row r="32" spans="2:4" x14ac:dyDescent="0.35">
      <c r="C32" s="11">
        <v>4.5</v>
      </c>
      <c r="D32" s="2" t="s">
        <v>638</v>
      </c>
    </row>
    <row r="33" spans="2:4" x14ac:dyDescent="0.35">
      <c r="C33" s="11">
        <v>5</v>
      </c>
      <c r="D33" s="2" t="s">
        <v>34</v>
      </c>
    </row>
    <row r="36" spans="2:4" x14ac:dyDescent="0.35">
      <c r="B36" s="2" t="s">
        <v>29</v>
      </c>
    </row>
    <row r="37" spans="2:4" x14ac:dyDescent="0.35">
      <c r="C37" s="2" t="s">
        <v>639</v>
      </c>
    </row>
    <row r="38" spans="2:4" x14ac:dyDescent="0.35">
      <c r="B38" s="2" t="s">
        <v>640</v>
      </c>
    </row>
    <row r="39" spans="2:4" x14ac:dyDescent="0.35">
      <c r="C39" s="2" t="s">
        <v>641</v>
      </c>
    </row>
    <row r="41" spans="2:4" x14ac:dyDescent="0.35">
      <c r="B41" s="2" t="s">
        <v>329</v>
      </c>
    </row>
    <row r="42" spans="2:4" x14ac:dyDescent="0.35">
      <c r="C42" s="2" t="s">
        <v>642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630</v>
      </c>
    </row>
    <row r="6" spans="2:3" x14ac:dyDescent="0.35">
      <c r="B6" s="2" t="s">
        <v>631</v>
      </c>
    </row>
    <row r="7" spans="2:3" x14ac:dyDescent="0.35">
      <c r="C7" s="2" t="s">
        <v>632</v>
      </c>
    </row>
    <row r="8" spans="2:3" x14ac:dyDescent="0.35">
      <c r="C8" s="2" t="s">
        <v>633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Table (All) - Alphabetcal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2019-01-07T07:57:17Z</dcterms:created>
  <dcterms:modified xsi:type="dcterms:W3CDTF">2019-09-21T22:45:46Z</dcterms:modified>
</cp:coreProperties>
</file>