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/>
  <mc:AlternateContent xmlns:mc="http://schemas.openxmlformats.org/markup-compatibility/2006">
    <mc:Choice Requires="x15">
      <x15ac:absPath xmlns:x15ac="http://schemas.microsoft.com/office/spreadsheetml/2010/11/ac" url="C:\Users\Ottorino Morresi\Dropbox\BDM - vol2_2018\Berk_2017_17_bozza2\"/>
    </mc:Choice>
  </mc:AlternateContent>
  <bookViews>
    <workbookView xWindow="0" yWindow="0" windowWidth="28800" windowHeight="12210" xr2:uid="{00000000-000D-0000-FFFF-FFFF00000000}"/>
  </bookViews>
  <sheets>
    <sheet name="Soluzioni" sheetId="2" r:id="rId1"/>
    <sheet name="Stato patrimoniale" sheetId="1" r:id="rId2"/>
  </sheets>
  <definedNames>
    <definedName name="ExternalData_1" localSheetId="1">'Stato patrimoniale'!$A$3:$F$35</definedName>
  </definedNames>
  <calcPr calcId="171027" concurrentCalc="0"/>
</workbook>
</file>

<file path=xl/calcChain.xml><?xml version="1.0" encoding="utf-8"?>
<calcChain xmlns="http://schemas.openxmlformats.org/spreadsheetml/2006/main">
  <c r="C9" i="2" l="1"/>
  <c r="C14" i="2"/>
  <c r="E7" i="2"/>
  <c r="C12" i="2"/>
  <c r="F12" i="2"/>
  <c r="C22" i="2"/>
  <c r="C34" i="2"/>
  <c r="E35" i="2"/>
  <c r="C50" i="2"/>
  <c r="C60" i="2"/>
  <c r="C73" i="2"/>
  <c r="C83" i="2"/>
  <c r="E29" i="2"/>
  <c r="E30" i="2"/>
  <c r="C30" i="2"/>
  <c r="C29" i="2"/>
  <c r="C35" i="2"/>
  <c r="E32" i="2"/>
  <c r="E34" i="2"/>
  <c r="E39" i="2"/>
  <c r="C64" i="2"/>
  <c r="C65" i="2"/>
  <c r="C87" i="2"/>
  <c r="C88" i="2"/>
  <c r="C38" i="2"/>
  <c r="C39" i="2"/>
  <c r="C54" i="2"/>
  <c r="C55" i="2"/>
  <c r="C77" i="2"/>
  <c r="C78" i="2"/>
  <c r="C32" i="2"/>
  <c r="G29" i="2"/>
  <c r="E73" i="2"/>
  <c r="E83" i="2"/>
  <c r="E38" i="2"/>
  <c r="E43" i="2"/>
  <c r="E50" i="2"/>
  <c r="E60" i="2"/>
  <c r="E41" i="2"/>
  <c r="E44" i="2"/>
  <c r="C79" i="2"/>
  <c r="C56" i="2"/>
  <c r="F96" i="2"/>
  <c r="C89" i="2"/>
  <c r="E77" i="2"/>
  <c r="E78" i="2"/>
  <c r="E87" i="2"/>
  <c r="E88" i="2"/>
  <c r="C66" i="2"/>
  <c r="F107" i="2"/>
  <c r="C101" i="2"/>
  <c r="E101" i="2"/>
  <c r="G101" i="2"/>
  <c r="D101" i="2"/>
  <c r="F101" i="2"/>
  <c r="D96" i="2"/>
  <c r="C96" i="2"/>
  <c r="G96" i="2"/>
  <c r="C41" i="2"/>
  <c r="C43" i="2"/>
  <c r="C112" i="2"/>
  <c r="E112" i="2"/>
  <c r="G112" i="2"/>
  <c r="D112" i="2"/>
  <c r="F112" i="2"/>
  <c r="D107" i="2"/>
  <c r="C107" i="2"/>
  <c r="G107" i="2"/>
  <c r="G32" i="2"/>
  <c r="C44" i="2"/>
  <c r="G44" i="2"/>
  <c r="G43" i="2"/>
  <c r="E107" i="2"/>
  <c r="E96" i="2"/>
  <c r="E55" i="2"/>
  <c r="E54" i="2"/>
  <c r="E64" i="2"/>
  <c r="E65" i="2"/>
  <c r="E89" i="2"/>
  <c r="G89" i="2"/>
  <c r="C113" i="2"/>
  <c r="C114" i="2"/>
  <c r="E79" i="2"/>
  <c r="E113" i="2"/>
  <c r="E114" i="2"/>
  <c r="G113" i="2"/>
  <c r="G114" i="2"/>
  <c r="D113" i="2"/>
  <c r="D114" i="2"/>
  <c r="F113" i="2"/>
  <c r="F114" i="2"/>
  <c r="E56" i="2"/>
  <c r="E66" i="2"/>
  <c r="F102" i="2"/>
  <c r="F103" i="2"/>
  <c r="C102" i="2"/>
  <c r="C103" i="2"/>
  <c r="G102" i="2"/>
  <c r="G103" i="2"/>
  <c r="D102" i="2"/>
  <c r="D103" i="2"/>
  <c r="E102" i="2"/>
  <c r="E103" i="2"/>
  <c r="G79" i="2"/>
  <c r="G56" i="2"/>
  <c r="C97" i="2"/>
  <c r="C98" i="2"/>
  <c r="F97" i="2"/>
  <c r="F98" i="2"/>
  <c r="E97" i="2"/>
  <c r="E98" i="2"/>
  <c r="G97" i="2"/>
  <c r="G98" i="2"/>
  <c r="D97" i="2"/>
  <c r="D98" i="2"/>
  <c r="G66" i="2"/>
  <c r="D108" i="2"/>
  <c r="D109" i="2"/>
  <c r="G108" i="2"/>
  <c r="G109" i="2"/>
  <c r="E108" i="2"/>
  <c r="E109" i="2"/>
  <c r="C108" i="2"/>
  <c r="C109" i="2"/>
  <c r="F108" i="2"/>
  <c r="F10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2" background="1" saveData="1">
    <webPr sourceData="1" parsePre="1" consecutive="1" xl2000="1" url="http://fundamentals.nasdaq.com/nasdaq_fundamentals.asp?symbol=amzn&amp;symbol=&amp;symbol=&amp;symbol=&amp;symbol=&amp;symbol=&amp;symbol=&amp;symbol=&amp;symbol=&amp;symbol=&amp;selected=AMZN&amp;site=nasdaq&amp;period=ann&amp;market=NASDAQ-GS&amp;coname=Amazon%2Ecom%2C+Inc%2E&amp;LogoPath=http%3A%2F%2Fcontent%2Enasdaq%2Ecom%2Flogos%2FAMZN%2EGIF&amp;pageName=Company Financials&amp;companyid=7235&amp;numperiods=4&amp;fiscalqtr=4&amp;duration=2&amp;documenttype=2" htmlTables="1">
      <tables count="1">
        <x v="6"/>
      </tables>
    </webPr>
  </connection>
</connections>
</file>

<file path=xl/sharedStrings.xml><?xml version="1.0" encoding="utf-8"?>
<sst xmlns="http://schemas.openxmlformats.org/spreadsheetml/2006/main" count="135" uniqueCount="89">
  <si>
    <t>Period Ending:</t>
  </si>
  <si>
    <t>Current Assets</t>
  </si>
  <si>
    <t>Cash and Cash Equivalents</t>
  </si>
  <si>
    <t>Short Term Investments</t>
  </si>
  <si>
    <t>Net Receivables</t>
  </si>
  <si>
    <t>Inventory</t>
  </si>
  <si>
    <t>Total Current Assets</t>
  </si>
  <si>
    <t>Long Term Assets</t>
  </si>
  <si>
    <t>Long Term Investments</t>
  </si>
  <si>
    <t>Goodwill</t>
  </si>
  <si>
    <t>Intangible Assets</t>
  </si>
  <si>
    <t>Other Assets</t>
  </si>
  <si>
    <t>Total Assets</t>
  </si>
  <si>
    <t>Current Liabilities</t>
  </si>
  <si>
    <t>Accounts Payable</t>
  </si>
  <si>
    <t>Total Current Liabilities</t>
  </si>
  <si>
    <t>Long Term Debt</t>
  </si>
  <si>
    <t>Total Liabilities</t>
  </si>
  <si>
    <t>Stock Holders Equity</t>
  </si>
  <si>
    <t>Capital Surplus</t>
  </si>
  <si>
    <t>Retained Earnings</t>
  </si>
  <si>
    <t>2a</t>
  </si>
  <si>
    <t>2b</t>
  </si>
  <si>
    <t>3b</t>
  </si>
  <si>
    <t>1a</t>
  </si>
  <si>
    <t>Other Current Assets</t>
  </si>
  <si>
    <t>Other Liabilities</t>
  </si>
  <si>
    <t>Treasury Stock</t>
  </si>
  <si>
    <t>Property Plant and Equipment</t>
  </si>
  <si>
    <t>Short/Current Long Term Debt</t>
  </si>
  <si>
    <t>Other Current Liabilities</t>
  </si>
  <si>
    <t>Deferred Long Term Liability Charges</t>
  </si>
  <si>
    <t>Minority Interest</t>
  </si>
  <si>
    <t>Common Stock</t>
  </si>
  <si>
    <t>Other Stockholder Equity</t>
  </si>
  <si>
    <t>Total Stockholder Equity</t>
  </si>
  <si>
    <t>Jul 25, 2015</t>
  </si>
  <si>
    <t>Jul 26, 2014</t>
  </si>
  <si>
    <t>Jul 27, 2013</t>
  </si>
  <si>
    <t xml:space="preserve">-  </t>
  </si>
  <si>
    <t>Cisco</t>
  </si>
  <si>
    <t>Cifre in migliaia di dollari</t>
  </si>
  <si>
    <t>Stato patrimoniale</t>
  </si>
  <si>
    <t>Prezzo corrente</t>
  </si>
  <si>
    <t>Azioni in circolazione</t>
  </si>
  <si>
    <t>Cassa disponibile</t>
  </si>
  <si>
    <t>Numero azioni riacquistate</t>
  </si>
  <si>
    <t>Dividendo per azione</t>
  </si>
  <si>
    <t>Investitore</t>
  </si>
  <si>
    <t>Prezzo acquisto iniziale</t>
  </si>
  <si>
    <t>Num. azioni mantenute</t>
  </si>
  <si>
    <t>Num. azioni vendute</t>
  </si>
  <si>
    <t>Aliquote fiscali</t>
  </si>
  <si>
    <t xml:space="preserve">   Capital gain</t>
  </si>
  <si>
    <t xml:space="preserve">   Dividendi</t>
  </si>
  <si>
    <t>Guadagno netto</t>
  </si>
  <si>
    <t xml:space="preserve">   Liquidità prima delle imposte</t>
  </si>
  <si>
    <t xml:space="preserve">   Imposte</t>
  </si>
  <si>
    <t xml:space="preserve">   Liquidità dopo le imposte</t>
  </si>
  <si>
    <t>Prezzo dell'azione dopo l'operazione</t>
  </si>
  <si>
    <t>Azioni rimanenti</t>
  </si>
  <si>
    <t>Ricavato dalla vendita</t>
  </si>
  <si>
    <t xml:space="preserve">    Prima delle imposte</t>
  </si>
  <si>
    <t xml:space="preserve">    Imposte</t>
  </si>
  <si>
    <t xml:space="preserve">       Dopo le imposte</t>
  </si>
  <si>
    <t>Totale flusso prima delle imposte</t>
  </si>
  <si>
    <t>Totale flusso dopo le imposte</t>
  </si>
  <si>
    <t>Rendimento azione</t>
  </si>
  <si>
    <t>Vendita a 5 anni</t>
  </si>
  <si>
    <t>Anni</t>
  </si>
  <si>
    <t>Prezzo vendita</t>
  </si>
  <si>
    <t>Soluzione per il caso di studio del Capitolo 17</t>
  </si>
  <si>
    <t>Valore di mercato del capitale proprio</t>
  </si>
  <si>
    <t>Percentuale del totale</t>
  </si>
  <si>
    <t>Dividendo</t>
  </si>
  <si>
    <t>Riacquisto</t>
  </si>
  <si>
    <t>Differenza (Riacquisto – dividendo)</t>
  </si>
  <si>
    <t>per anno</t>
  </si>
  <si>
    <t xml:space="preserve">   Prima delle imposte</t>
  </si>
  <si>
    <t xml:space="preserve">        Dopo le imposte</t>
  </si>
  <si>
    <t>Vendita a 10 anni</t>
  </si>
  <si>
    <t>Tasso di sconto</t>
  </si>
  <si>
    <t>VAN</t>
  </si>
  <si>
    <t xml:space="preserve">   Rendimento 10%</t>
  </si>
  <si>
    <t xml:space="preserve">   Riacquisto</t>
  </si>
  <si>
    <t xml:space="preserve">   Dividendo</t>
  </si>
  <si>
    <t xml:space="preserve">       Differenza</t>
  </si>
  <si>
    <r>
      <t xml:space="preserve">   </t>
    </r>
    <r>
      <rPr>
        <b/>
        <i/>
        <sz val="10"/>
        <rFont val="Arial"/>
        <family val="2"/>
      </rPr>
      <t>Rendimento 20%</t>
    </r>
  </si>
  <si>
    <t>chiusura al 19/02/2016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</si>
</sst>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_);[Red]\(&quot;$&quot;#,##0\)"/>
    <numFmt numFmtId="165" formatCode="&quot;$&quot;#,##0.00_);[Red]\(&quot;$&quot;#,##0.00\)"/>
    <numFmt numFmtId="166" formatCode="&quot;$&quot;#,##0"/>
  </numFmts>
  <fonts count="5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38" fontId="0" fillId="0" borderId="0" xfId="0" applyNumberFormat="1"/>
    <xf numFmtId="0" fontId="3" fillId="0" borderId="0" xfId="0" applyFont="1"/>
    <xf numFmtId="3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2" fillId="2" borderId="0" xfId="0" applyFont="1" applyFill="1" applyAlignment="1">
      <alignment horizontal="right" vertical="top"/>
    </xf>
    <xf numFmtId="3" fontId="2" fillId="2" borderId="0" xfId="0" applyNumberFormat="1" applyFont="1" applyFill="1" applyAlignment="1">
      <alignment horizontal="right" vertical="top"/>
    </xf>
    <xf numFmtId="38" fontId="0" fillId="2" borderId="0" xfId="0" applyNumberFormat="1" applyFill="1"/>
    <xf numFmtId="40" fontId="0" fillId="2" borderId="0" xfId="0" applyNumberFormat="1" applyFill="1"/>
    <xf numFmtId="0" fontId="0" fillId="2" borderId="0" xfId="0" applyFill="1"/>
    <xf numFmtId="165" fontId="0" fillId="2" borderId="0" xfId="0" applyNumberFormat="1" applyFill="1"/>
    <xf numFmtId="40" fontId="0" fillId="0" borderId="0" xfId="0" applyNumberFormat="1"/>
    <xf numFmtId="166" fontId="0" fillId="0" borderId="0" xfId="0" applyNumberFormat="1"/>
    <xf numFmtId="164" fontId="0" fillId="2" borderId="0" xfId="0" applyNumberFormat="1" applyFill="1"/>
    <xf numFmtId="9" fontId="0" fillId="3" borderId="0" xfId="0" applyNumberFormat="1" applyFill="1"/>
    <xf numFmtId="166" fontId="0" fillId="2" borderId="0" xfId="0" applyNumberFormat="1" applyFill="1"/>
    <xf numFmtId="10" fontId="0" fillId="0" borderId="1" xfId="0" applyNumberFormat="1" applyBorder="1"/>
    <xf numFmtId="9" fontId="0" fillId="0" borderId="0" xfId="0" applyNumberFormat="1"/>
    <xf numFmtId="0" fontId="4" fillId="0" borderId="0" xfId="0" applyFont="1"/>
  </cellXfs>
  <cellStyles count="1">
    <cellStyle name="Normale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growShrinkType="overwriteClear" connectionId="1" xr16:uid="{00000000-0016-0000-01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4"/>
  <sheetViews>
    <sheetView tabSelected="1" workbookViewId="0">
      <selection activeCell="E21" sqref="E21"/>
    </sheetView>
  </sheetViews>
  <sheetFormatPr defaultColWidth="8.85546875" defaultRowHeight="12.75" x14ac:dyDescent="0.2"/>
  <cols>
    <col min="1" max="1" width="3.42578125" style="3" customWidth="1"/>
    <col min="2" max="2" width="31.5703125" bestFit="1" customWidth="1"/>
    <col min="3" max="3" width="13" customWidth="1"/>
    <col min="4" max="4" width="14.42578125" customWidth="1"/>
    <col min="5" max="5" width="19.7109375" customWidth="1"/>
    <col min="6" max="6" width="12.28515625" customWidth="1"/>
    <col min="7" max="7" width="12" customWidth="1"/>
  </cols>
  <sheetData>
    <row r="1" spans="1:6" x14ac:dyDescent="0.2">
      <c r="A1" s="3" t="s">
        <v>71</v>
      </c>
    </row>
    <row r="3" spans="1:6" x14ac:dyDescent="0.2">
      <c r="B3" s="5" t="s">
        <v>40</v>
      </c>
    </row>
    <row r="5" spans="1:6" x14ac:dyDescent="0.2">
      <c r="A5" s="3" t="s">
        <v>24</v>
      </c>
      <c r="B5" t="s">
        <v>43</v>
      </c>
      <c r="C5" s="9">
        <v>26.55</v>
      </c>
      <c r="D5" s="22" t="s">
        <v>88</v>
      </c>
    </row>
    <row r="7" spans="1:6" x14ac:dyDescent="0.2">
      <c r="B7" t="s">
        <v>44</v>
      </c>
      <c r="C7" s="10">
        <v>5080000000</v>
      </c>
      <c r="E7" s="4">
        <f>C5*C7</f>
        <v>134874000000</v>
      </c>
    </row>
    <row r="8" spans="1:6" x14ac:dyDescent="0.2">
      <c r="E8" t="s">
        <v>72</v>
      </c>
    </row>
    <row r="9" spans="1:6" x14ac:dyDescent="0.2">
      <c r="A9" s="3">
        <v>2</v>
      </c>
      <c r="B9" t="s">
        <v>45</v>
      </c>
      <c r="C9" s="11">
        <f>'Stato patrimoniale'!C6*0.5*1000</f>
        <v>3438500000</v>
      </c>
    </row>
    <row r="12" spans="1:6" x14ac:dyDescent="0.2">
      <c r="A12" s="3" t="s">
        <v>21</v>
      </c>
      <c r="B12" t="s">
        <v>46</v>
      </c>
      <c r="C12" s="11">
        <f>C9/C5</f>
        <v>129510357.81544256</v>
      </c>
      <c r="E12" t="s">
        <v>73</v>
      </c>
      <c r="F12" s="7">
        <f>C12/C7</f>
        <v>2.5494164924299716E-2</v>
      </c>
    </row>
    <row r="14" spans="1:6" x14ac:dyDescent="0.2">
      <c r="A14" s="3" t="s">
        <v>22</v>
      </c>
      <c r="B14" s="22" t="s">
        <v>47</v>
      </c>
      <c r="C14" s="12">
        <f>C9/C7</f>
        <v>0.67687007874015748</v>
      </c>
    </row>
    <row r="17" spans="1:7" x14ac:dyDescent="0.2">
      <c r="B17" s="3" t="s">
        <v>48</v>
      </c>
    </row>
    <row r="19" spans="1:7" x14ac:dyDescent="0.2">
      <c r="A19" s="3" t="s">
        <v>23</v>
      </c>
      <c r="B19" t="s">
        <v>49</v>
      </c>
      <c r="C19" s="13">
        <v>13.93</v>
      </c>
    </row>
    <row r="21" spans="1:7" x14ac:dyDescent="0.2">
      <c r="B21" t="s">
        <v>50</v>
      </c>
      <c r="C21" s="6">
        <v>1000000</v>
      </c>
    </row>
    <row r="22" spans="1:7" x14ac:dyDescent="0.2">
      <c r="B22" t="s">
        <v>51</v>
      </c>
      <c r="C22" s="6">
        <f>C21*F12</f>
        <v>25494.164924299715</v>
      </c>
    </row>
    <row r="24" spans="1:7" x14ac:dyDescent="0.2">
      <c r="B24" t="s">
        <v>52</v>
      </c>
    </row>
    <row r="25" spans="1:7" x14ac:dyDescent="0.2">
      <c r="B25" t="s">
        <v>53</v>
      </c>
      <c r="C25" s="21">
        <v>0.2</v>
      </c>
    </row>
    <row r="26" spans="1:7" x14ac:dyDescent="0.2">
      <c r="B26" t="s">
        <v>54</v>
      </c>
      <c r="C26" s="21">
        <v>0.2</v>
      </c>
    </row>
    <row r="28" spans="1:7" x14ac:dyDescent="0.2">
      <c r="A28" s="3">
        <v>4</v>
      </c>
      <c r="B28" t="s">
        <v>55</v>
      </c>
      <c r="C28" s="3" t="s">
        <v>75</v>
      </c>
      <c r="D28" s="3"/>
      <c r="E28" s="3" t="s">
        <v>74</v>
      </c>
      <c r="G28" s="3" t="s">
        <v>76</v>
      </c>
    </row>
    <row r="29" spans="1:7" x14ac:dyDescent="0.2">
      <c r="B29" t="s">
        <v>56</v>
      </c>
      <c r="C29" s="14">
        <f>C5*C22</f>
        <v>676870.07874015742</v>
      </c>
      <c r="E29" s="14">
        <f>C21*C14</f>
        <v>676870.07874015742</v>
      </c>
      <c r="G29" s="2">
        <f>C29-E29</f>
        <v>0</v>
      </c>
    </row>
    <row r="30" spans="1:7" x14ac:dyDescent="0.2">
      <c r="B30" t="s">
        <v>57</v>
      </c>
      <c r="C30" s="8">
        <f>C25*(C5-C19)*C22</f>
        <v>64347.272268932495</v>
      </c>
      <c r="E30" s="8">
        <f>E29*C26</f>
        <v>135374.0157480315</v>
      </c>
      <c r="G30" s="2"/>
    </row>
    <row r="31" spans="1:7" x14ac:dyDescent="0.2">
      <c r="C31" s="8"/>
      <c r="G31" s="2"/>
    </row>
    <row r="32" spans="1:7" x14ac:dyDescent="0.2">
      <c r="B32" t="s">
        <v>58</v>
      </c>
      <c r="C32" s="14">
        <f>C29-C30</f>
        <v>612522.80647122487</v>
      </c>
      <c r="E32" s="14">
        <f>E29-E30</f>
        <v>541496.06299212598</v>
      </c>
      <c r="G32" s="2">
        <f>C32-E32</f>
        <v>71026.743479098892</v>
      </c>
    </row>
    <row r="33" spans="1:7" x14ac:dyDescent="0.2">
      <c r="G33" s="2"/>
    </row>
    <row r="34" spans="1:7" x14ac:dyDescent="0.2">
      <c r="A34" s="3">
        <v>5</v>
      </c>
      <c r="B34" t="s">
        <v>59</v>
      </c>
      <c r="C34">
        <f>C5</f>
        <v>26.55</v>
      </c>
      <c r="E34" s="15">
        <f>C5-C14</f>
        <v>25.873129921259842</v>
      </c>
      <c r="G34" s="2"/>
    </row>
    <row r="35" spans="1:7" x14ac:dyDescent="0.2">
      <c r="B35" t="s">
        <v>60</v>
      </c>
      <c r="C35" s="6">
        <f>C21-C22</f>
        <v>974505.83507570031</v>
      </c>
      <c r="E35" s="6">
        <f>C21</f>
        <v>1000000</v>
      </c>
      <c r="G35" s="2"/>
    </row>
    <row r="36" spans="1:7" x14ac:dyDescent="0.2">
      <c r="G36" s="2"/>
    </row>
    <row r="37" spans="1:7" x14ac:dyDescent="0.2">
      <c r="B37" t="s">
        <v>61</v>
      </c>
      <c r="G37" s="2"/>
    </row>
    <row r="38" spans="1:7" x14ac:dyDescent="0.2">
      <c r="B38" t="s">
        <v>62</v>
      </c>
      <c r="C38" s="16">
        <f>C34*C35</f>
        <v>25873129.921259843</v>
      </c>
      <c r="D38" s="16"/>
      <c r="E38" s="16">
        <f>E34*E35</f>
        <v>25873129.921259843</v>
      </c>
      <c r="G38" s="2"/>
    </row>
    <row r="39" spans="1:7" x14ac:dyDescent="0.2">
      <c r="B39" t="s">
        <v>63</v>
      </c>
      <c r="C39" s="16">
        <f>$C$25*(C34-$C$19)*$C$35</f>
        <v>2459652.7277310682</v>
      </c>
      <c r="D39" s="16"/>
      <c r="E39" s="16">
        <f>$C$25*(E34-$C$19)*$E$35</f>
        <v>2388625.9842519686</v>
      </c>
      <c r="G39" s="2"/>
    </row>
    <row r="40" spans="1:7" x14ac:dyDescent="0.2">
      <c r="G40" s="2"/>
    </row>
    <row r="41" spans="1:7" x14ac:dyDescent="0.2">
      <c r="B41" t="s">
        <v>64</v>
      </c>
      <c r="C41" s="16">
        <f>C38-C39</f>
        <v>23413477.193528775</v>
      </c>
      <c r="E41" s="16">
        <f>E38-E39</f>
        <v>23484503.937007874</v>
      </c>
      <c r="G41" s="2"/>
    </row>
    <row r="42" spans="1:7" x14ac:dyDescent="0.2">
      <c r="G42" s="2"/>
    </row>
    <row r="43" spans="1:7" x14ac:dyDescent="0.2">
      <c r="B43" t="s">
        <v>65</v>
      </c>
      <c r="C43" s="16">
        <f>C38+C29</f>
        <v>26550000</v>
      </c>
      <c r="E43" s="16">
        <f>E38+E29</f>
        <v>26550000</v>
      </c>
      <c r="G43" s="2">
        <f>C43-E43</f>
        <v>0</v>
      </c>
    </row>
    <row r="44" spans="1:7" x14ac:dyDescent="0.2">
      <c r="B44" t="s">
        <v>66</v>
      </c>
      <c r="C44" s="17">
        <f>C32+C41</f>
        <v>24026000</v>
      </c>
      <c r="E44" s="17">
        <f>E32+E41</f>
        <v>24026000</v>
      </c>
      <c r="G44" s="2">
        <f>C44-E44</f>
        <v>0</v>
      </c>
    </row>
    <row r="45" spans="1:7" x14ac:dyDescent="0.2">
      <c r="G45" s="2"/>
    </row>
    <row r="46" spans="1:7" x14ac:dyDescent="0.2">
      <c r="A46" s="3">
        <v>7</v>
      </c>
      <c r="B46" t="s">
        <v>67</v>
      </c>
      <c r="C46" s="18">
        <v>0.1</v>
      </c>
      <c r="D46" s="22" t="s">
        <v>77</v>
      </c>
      <c r="G46" s="2"/>
    </row>
    <row r="47" spans="1:7" x14ac:dyDescent="0.2">
      <c r="G47" s="2"/>
    </row>
    <row r="48" spans="1:7" x14ac:dyDescent="0.2">
      <c r="B48" s="3" t="s">
        <v>68</v>
      </c>
      <c r="G48" s="2"/>
    </row>
    <row r="49" spans="2:7" x14ac:dyDescent="0.2">
      <c r="B49" t="s">
        <v>69</v>
      </c>
      <c r="C49">
        <v>5</v>
      </c>
      <c r="G49" s="2"/>
    </row>
    <row r="50" spans="2:7" x14ac:dyDescent="0.2">
      <c r="B50" t="s">
        <v>70</v>
      </c>
      <c r="C50" s="15">
        <f>$C$34*(1+$C$46)^C49</f>
        <v>42.759040500000019</v>
      </c>
      <c r="D50" s="15"/>
      <c r="E50" s="15">
        <f>$E$34*(1+$C$46)^C49</f>
        <v>41.6689344694882</v>
      </c>
      <c r="G50" s="2"/>
    </row>
    <row r="51" spans="2:7" x14ac:dyDescent="0.2">
      <c r="G51" s="2"/>
    </row>
    <row r="52" spans="2:7" x14ac:dyDescent="0.2">
      <c r="C52" s="3" t="s">
        <v>75</v>
      </c>
      <c r="D52" s="3"/>
      <c r="E52" s="3" t="s">
        <v>74</v>
      </c>
      <c r="G52" s="2"/>
    </row>
    <row r="53" spans="2:7" x14ac:dyDescent="0.2">
      <c r="B53" t="s">
        <v>61</v>
      </c>
      <c r="G53" s="2"/>
    </row>
    <row r="54" spans="2:7" x14ac:dyDescent="0.2">
      <c r="B54" t="s">
        <v>78</v>
      </c>
      <c r="C54" s="4">
        <f>C50*$C$35</f>
        <v>41668934.469488211</v>
      </c>
      <c r="E54" s="4">
        <f>E50*$E$35</f>
        <v>41668934.469488196</v>
      </c>
      <c r="G54" s="2"/>
    </row>
    <row r="55" spans="2:7" x14ac:dyDescent="0.2">
      <c r="B55" t="s">
        <v>57</v>
      </c>
      <c r="C55" s="16">
        <f>$C$25*(C50-$C$19)*$C$35</f>
        <v>5618813.6373767415</v>
      </c>
      <c r="E55" s="16">
        <f>$C$25*(E50-$C$19)*$E$35</f>
        <v>5547786.8938976405</v>
      </c>
      <c r="G55" s="2"/>
    </row>
    <row r="56" spans="2:7" x14ac:dyDescent="0.2">
      <c r="B56" t="s">
        <v>79</v>
      </c>
      <c r="C56" s="19">
        <f>C54-C55</f>
        <v>36050120.83211147</v>
      </c>
      <c r="D56" s="13"/>
      <c r="E56" s="19">
        <f>E54-E55</f>
        <v>36121147.575590558</v>
      </c>
      <c r="G56" s="2">
        <f>C56-E56</f>
        <v>-71026.743479087949</v>
      </c>
    </row>
    <row r="57" spans="2:7" x14ac:dyDescent="0.2">
      <c r="G57" s="2"/>
    </row>
    <row r="58" spans="2:7" x14ac:dyDescent="0.2">
      <c r="B58" s="3" t="s">
        <v>80</v>
      </c>
      <c r="G58" s="2"/>
    </row>
    <row r="59" spans="2:7" x14ac:dyDescent="0.2">
      <c r="B59" t="s">
        <v>69</v>
      </c>
      <c r="C59">
        <v>10</v>
      </c>
      <c r="G59" s="2"/>
    </row>
    <row r="60" spans="2:7" x14ac:dyDescent="0.2">
      <c r="B60" t="s">
        <v>70</v>
      </c>
      <c r="C60" s="15">
        <f>$C$34*(1+$C$46)^C59</f>
        <v>68.863862315655055</v>
      </c>
      <c r="D60" s="15"/>
      <c r="E60" s="15">
        <f>$E$34*(1+$C$46)^C59</f>
        <v>67.108235652455477</v>
      </c>
      <c r="G60" s="2"/>
    </row>
    <row r="61" spans="2:7" x14ac:dyDescent="0.2">
      <c r="G61" s="2"/>
    </row>
    <row r="62" spans="2:7" x14ac:dyDescent="0.2">
      <c r="G62" s="2"/>
    </row>
    <row r="63" spans="2:7" x14ac:dyDescent="0.2">
      <c r="B63" t="s">
        <v>61</v>
      </c>
      <c r="G63" s="2"/>
    </row>
    <row r="64" spans="2:7" x14ac:dyDescent="0.2">
      <c r="B64" t="s">
        <v>78</v>
      </c>
      <c r="C64" s="4">
        <f>C60*$C$35</f>
        <v>67108235.652455479</v>
      </c>
      <c r="E64" s="4">
        <f>E60*$E$35</f>
        <v>67108235.652455479</v>
      </c>
      <c r="G64" s="2"/>
    </row>
    <row r="65" spans="1:7" x14ac:dyDescent="0.2">
      <c r="B65" t="s">
        <v>57</v>
      </c>
      <c r="C65" s="16">
        <f>$C$25*(C60-$C$19)*$C$35</f>
        <v>10706673.873970194</v>
      </c>
      <c r="E65" s="16">
        <f>$C$25*(E60-$C$19)*$E$35</f>
        <v>10635647.130491097</v>
      </c>
      <c r="G65" s="2"/>
    </row>
    <row r="66" spans="1:7" x14ac:dyDescent="0.2">
      <c r="B66" t="s">
        <v>79</v>
      </c>
      <c r="C66" s="19">
        <f>C64-C65</f>
        <v>56401561.778485283</v>
      </c>
      <c r="E66" s="19">
        <f>E64-E65</f>
        <v>56472588.521964386</v>
      </c>
      <c r="G66" s="2">
        <f>C66-E66</f>
        <v>-71026.74347910285</v>
      </c>
    </row>
    <row r="67" spans="1:7" x14ac:dyDescent="0.2">
      <c r="G67" s="2"/>
    </row>
    <row r="68" spans="1:7" x14ac:dyDescent="0.2">
      <c r="G68" s="2"/>
    </row>
    <row r="69" spans="1:7" x14ac:dyDescent="0.2">
      <c r="A69" s="3">
        <v>8</v>
      </c>
      <c r="B69" t="s">
        <v>67</v>
      </c>
      <c r="C69" s="18">
        <v>0.2</v>
      </c>
      <c r="D69" s="22" t="s">
        <v>77</v>
      </c>
      <c r="G69" s="2"/>
    </row>
    <row r="70" spans="1:7" x14ac:dyDescent="0.2">
      <c r="G70" s="2"/>
    </row>
    <row r="71" spans="1:7" x14ac:dyDescent="0.2">
      <c r="B71" s="3" t="s">
        <v>68</v>
      </c>
      <c r="G71" s="2"/>
    </row>
    <row r="72" spans="1:7" x14ac:dyDescent="0.2">
      <c r="B72" t="s">
        <v>69</v>
      </c>
      <c r="C72">
        <v>5</v>
      </c>
      <c r="G72" s="2"/>
    </row>
    <row r="73" spans="1:7" x14ac:dyDescent="0.2">
      <c r="B73" t="s">
        <v>70</v>
      </c>
      <c r="C73" s="15">
        <f>$C$34*(1+$C$69)^C72</f>
        <v>66.064896000000005</v>
      </c>
      <c r="D73" s="15"/>
      <c r="E73" s="15">
        <f>$E$34*(1+$C$69)^C72</f>
        <v>64.380626645669281</v>
      </c>
      <c r="G73" s="2"/>
    </row>
    <row r="74" spans="1:7" x14ac:dyDescent="0.2">
      <c r="G74" s="2"/>
    </row>
    <row r="75" spans="1:7" x14ac:dyDescent="0.2">
      <c r="C75" s="3" t="s">
        <v>75</v>
      </c>
      <c r="D75" s="3"/>
      <c r="E75" s="3" t="s">
        <v>74</v>
      </c>
      <c r="G75" s="2"/>
    </row>
    <row r="76" spans="1:7" x14ac:dyDescent="0.2">
      <c r="B76" t="s">
        <v>61</v>
      </c>
      <c r="G76" s="2"/>
    </row>
    <row r="77" spans="1:7" x14ac:dyDescent="0.2">
      <c r="B77" t="s">
        <v>78</v>
      </c>
      <c r="C77" s="4">
        <f>C73*$C$35</f>
        <v>64380626.645669296</v>
      </c>
      <c r="E77" s="4">
        <f>E73*$E$35</f>
        <v>64380626.645669281</v>
      </c>
      <c r="G77" s="2"/>
    </row>
    <row r="78" spans="1:7" x14ac:dyDescent="0.2">
      <c r="B78" t="s">
        <v>57</v>
      </c>
      <c r="C78" s="16">
        <f>$C$25*(C73-$C$19)*$C$35</f>
        <v>10161152.07261296</v>
      </c>
      <c r="E78" s="16">
        <f>$C$25*(E73-$C$19)*$E$35</f>
        <v>10090125.329133857</v>
      </c>
      <c r="G78" s="2"/>
    </row>
    <row r="79" spans="1:7" x14ac:dyDescent="0.2">
      <c r="B79" t="s">
        <v>79</v>
      </c>
      <c r="C79" s="19">
        <f>C77-C78</f>
        <v>54219474.57305634</v>
      </c>
      <c r="E79" s="19">
        <f>E77-E78</f>
        <v>54290501.316535428</v>
      </c>
      <c r="G79" s="2">
        <f>C79-E79</f>
        <v>-71026.743479087949</v>
      </c>
    </row>
    <row r="80" spans="1:7" x14ac:dyDescent="0.2">
      <c r="G80" s="2"/>
    </row>
    <row r="81" spans="1:7" x14ac:dyDescent="0.2">
      <c r="B81" s="3" t="s">
        <v>80</v>
      </c>
      <c r="G81" s="2"/>
    </row>
    <row r="82" spans="1:7" x14ac:dyDescent="0.2">
      <c r="B82" t="s">
        <v>69</v>
      </c>
      <c r="C82">
        <v>10</v>
      </c>
      <c r="G82" s="2"/>
    </row>
    <row r="83" spans="1:7" x14ac:dyDescent="0.2">
      <c r="B83" t="s">
        <v>70</v>
      </c>
      <c r="C83" s="15">
        <f>$C$34*(1+$C$69)^C82</f>
        <v>164.39060201471997</v>
      </c>
      <c r="D83" s="15"/>
      <c r="E83" s="15">
        <f>$E$34*(1+$C$69)^C82</f>
        <v>160.1996008949518</v>
      </c>
      <c r="G83" s="2"/>
    </row>
    <row r="84" spans="1:7" x14ac:dyDescent="0.2">
      <c r="G84" s="2"/>
    </row>
    <row r="85" spans="1:7" x14ac:dyDescent="0.2">
      <c r="G85" s="2"/>
    </row>
    <row r="86" spans="1:7" x14ac:dyDescent="0.2">
      <c r="B86" t="s">
        <v>61</v>
      </c>
      <c r="G86" s="2"/>
    </row>
    <row r="87" spans="1:7" x14ac:dyDescent="0.2">
      <c r="B87" t="s">
        <v>78</v>
      </c>
      <c r="C87" s="4">
        <f>C83*$C$35</f>
        <v>160199600.89495179</v>
      </c>
      <c r="E87" s="4">
        <f>E83*$E$35</f>
        <v>160199600.89495179</v>
      </c>
      <c r="G87" s="2"/>
    </row>
    <row r="88" spans="1:7" x14ac:dyDescent="0.2">
      <c r="B88" t="s">
        <v>57</v>
      </c>
      <c r="C88" s="16">
        <f>$C$25*(C83-$C$19)*$C$35</f>
        <v>29324946.922469456</v>
      </c>
      <c r="E88" s="16">
        <f>$C$25*(E83-$C$19)*$E$35</f>
        <v>29253920.17899036</v>
      </c>
      <c r="G88" s="2"/>
    </row>
    <row r="89" spans="1:7" x14ac:dyDescent="0.2">
      <c r="B89" t="s">
        <v>79</v>
      </c>
      <c r="C89" s="19">
        <f>C87-C88</f>
        <v>130874653.97248234</v>
      </c>
      <c r="E89" s="19">
        <f>E87-E88</f>
        <v>130945680.71596143</v>
      </c>
      <c r="G89" s="2">
        <f>C89-E89</f>
        <v>-71026.743479087949</v>
      </c>
    </row>
    <row r="91" spans="1:7" ht="13.5" thickBot="1" x14ac:dyDescent="0.25">
      <c r="A91" s="3">
        <v>9</v>
      </c>
      <c r="B91" t="s">
        <v>81</v>
      </c>
      <c r="C91" s="20">
        <v>0.05</v>
      </c>
      <c r="D91" s="20">
        <v>7.0000000000000007E-2</v>
      </c>
      <c r="E91" s="20">
        <v>0.1</v>
      </c>
      <c r="F91" s="20">
        <v>0.12</v>
      </c>
      <c r="G91" s="20">
        <v>0.15</v>
      </c>
    </row>
    <row r="93" spans="1:7" x14ac:dyDescent="0.2">
      <c r="B93" t="s">
        <v>82</v>
      </c>
    </row>
    <row r="94" spans="1:7" x14ac:dyDescent="0.2">
      <c r="B94" s="3" t="s">
        <v>68</v>
      </c>
    </row>
    <row r="95" spans="1:7" x14ac:dyDescent="0.2">
      <c r="B95" s="5" t="s">
        <v>83</v>
      </c>
    </row>
    <row r="96" spans="1:7" x14ac:dyDescent="0.2">
      <c r="B96" t="s">
        <v>84</v>
      </c>
      <c r="C96" s="4">
        <f>($C$56/((1+C91)^5))+$C$32</f>
        <v>28858735.782780256</v>
      </c>
      <c r="D96" s="4">
        <f>($C$56/((1+D91)^5))+$C$32</f>
        <v>26315760.728482984</v>
      </c>
      <c r="E96" s="4">
        <f>($C$56/((1+E91)^5))+$C$32</f>
        <v>22996811.529988285</v>
      </c>
      <c r="F96" s="4">
        <f>($C$56/((1+F91)^5))+$C$32</f>
        <v>21068329.518511809</v>
      </c>
      <c r="G96" s="4">
        <f>($C$56/((1+G91)^5))+$C$32</f>
        <v>18535804.188889276</v>
      </c>
    </row>
    <row r="97" spans="2:7" x14ac:dyDescent="0.2">
      <c r="B97" t="s">
        <v>85</v>
      </c>
      <c r="C97" s="4">
        <f>(($E$56/(1+C91)^5))+$E$32</f>
        <v>28843360.351336066</v>
      </c>
      <c r="D97" s="4">
        <f>(($E$56/(1+D91)^5))+$E$32</f>
        <v>26295375.071478207</v>
      </c>
      <c r="E97" s="4">
        <f>(($E$56/(1+E91)^5))+$E$32</f>
        <v>22969886.806042802</v>
      </c>
      <c r="F97" s="4">
        <f>(($E$56/(1+F91)^5))+$E$32</f>
        <v>21037605.25675698</v>
      </c>
      <c r="G97" s="4">
        <f>(($E$56/(1+G91)^5))+$E$32</f>
        <v>18500090.289851978</v>
      </c>
    </row>
    <row r="98" spans="2:7" x14ac:dyDescent="0.2">
      <c r="B98" t="s">
        <v>86</v>
      </c>
      <c r="C98" s="4">
        <f>C96-C97</f>
        <v>15375.431444190443</v>
      </c>
      <c r="D98" s="4">
        <f>D96-D97</f>
        <v>20385.657004777342</v>
      </c>
      <c r="E98" s="4">
        <f>E96-E97</f>
        <v>26924.723945483565</v>
      </c>
      <c r="F98" s="4">
        <f>F96-F97</f>
        <v>30724.261754829437</v>
      </c>
      <c r="G98" s="4">
        <f>G96-G97</f>
        <v>35713.899037297815</v>
      </c>
    </row>
    <row r="100" spans="2:7" x14ac:dyDescent="0.2">
      <c r="B100" t="s">
        <v>87</v>
      </c>
    </row>
    <row r="101" spans="2:7" x14ac:dyDescent="0.2">
      <c r="B101" t="s">
        <v>84</v>
      </c>
      <c r="C101" s="4">
        <f>($C$79/((1+C91)^5))+$C$32</f>
        <v>43094899.866632149</v>
      </c>
      <c r="D101" s="4">
        <f>($C$79/((1+D91)^5))+$C$32</f>
        <v>39270258.835926563</v>
      </c>
      <c r="E101" s="4">
        <f>($C$79/((1+E91)^5))+$C$32</f>
        <v>34278550.693945572</v>
      </c>
      <c r="F101" s="4">
        <f>($C$79/((1+F91)^5))+$C$32</f>
        <v>31378108.782175124</v>
      </c>
      <c r="G101" s="4">
        <f>($C$79/((1+G91)^5))+$C$32</f>
        <v>27569184.164292015</v>
      </c>
    </row>
    <row r="102" spans="2:7" x14ac:dyDescent="0.2">
      <c r="B102" t="s">
        <v>85</v>
      </c>
      <c r="C102" s="4">
        <f>(($E$79/(1+C91)^5))+$E$32</f>
        <v>43079524.435187951</v>
      </c>
      <c r="D102" s="4">
        <f>(($E$79/(1+D91)^5))+$E$32</f>
        <v>39249873.178921789</v>
      </c>
      <c r="E102" s="4">
        <f>(($E$79/(1+E91)^5))+$E$32</f>
        <v>34251625.970000096</v>
      </c>
      <c r="F102" s="4">
        <f>(($E$79/(1+F91)^5))+$E$32</f>
        <v>31347384.520420294</v>
      </c>
      <c r="G102" s="4">
        <f>(($E$79/(1+G91)^5))+$E$32</f>
        <v>27533470.265254717</v>
      </c>
    </row>
    <row r="103" spans="2:7" x14ac:dyDescent="0.2">
      <c r="B103" t="s">
        <v>86</v>
      </c>
      <c r="C103" s="4">
        <f>C101-C102</f>
        <v>15375.431444197893</v>
      </c>
      <c r="D103" s="4">
        <f>D101-D102</f>
        <v>20385.657004773617</v>
      </c>
      <c r="E103" s="4">
        <f>E101-E102</f>
        <v>26924.723945476115</v>
      </c>
      <c r="F103" s="4">
        <f>F101-F102</f>
        <v>30724.261754829437</v>
      </c>
      <c r="G103" s="4">
        <f>G101-G102</f>
        <v>35713.899037297815</v>
      </c>
    </row>
    <row r="105" spans="2:7" x14ac:dyDescent="0.2">
      <c r="B105" s="3" t="s">
        <v>80</v>
      </c>
    </row>
    <row r="106" spans="2:7" x14ac:dyDescent="0.2">
      <c r="B106" s="5" t="s">
        <v>83</v>
      </c>
    </row>
    <row r="107" spans="2:7" x14ac:dyDescent="0.2">
      <c r="B107" t="s">
        <v>84</v>
      </c>
      <c r="C107" s="4">
        <f>($C$66/((1+C91)^10))+$C$32</f>
        <v>35238189.102681264</v>
      </c>
      <c r="D107" s="4">
        <f>($C$66/((1+D91)^10))+$C$32</f>
        <v>29284216.811856773</v>
      </c>
      <c r="E107" s="4">
        <f>($C$66/((1+E91)^10))+$C$32</f>
        <v>22357766.463511378</v>
      </c>
      <c r="F107" s="4">
        <f>($C$66/((1+F91)^10))+$C$32</f>
        <v>18772316.201060224</v>
      </c>
      <c r="G107" s="4">
        <f>($C$66/((1+G91)^10))+$C$32</f>
        <v>14554126.279500373</v>
      </c>
    </row>
    <row r="108" spans="2:7" x14ac:dyDescent="0.2">
      <c r="B108" t="s">
        <v>85</v>
      </c>
      <c r="C108" s="4">
        <f>(($E$66/(1+C91)^10))+$E$32</f>
        <v>35210766.618379824</v>
      </c>
      <c r="D108" s="4">
        <f>(($E$66/(1+D91)^10))+$E$32</f>
        <v>29249296.463147912</v>
      </c>
      <c r="E108" s="4">
        <f>(($E$66/(1+E91)^10))+$E$32</f>
        <v>22314123.604350679</v>
      </c>
      <c r="F108" s="4">
        <f>(($E$66/(1+F91)^10))+$E$32</f>
        <v>18724158.168063588</v>
      </c>
      <c r="G108" s="4">
        <f>(($E$66/(1+G91)^10))+$E$32</f>
        <v>14500656.260734947</v>
      </c>
    </row>
    <row r="109" spans="2:7" x14ac:dyDescent="0.2">
      <c r="B109" t="s">
        <v>86</v>
      </c>
      <c r="C109" s="4">
        <f>C107-C108</f>
        <v>27422.484301440418</v>
      </c>
      <c r="D109" s="4">
        <f>D107-D108</f>
        <v>34920.348708860576</v>
      </c>
      <c r="E109" s="4">
        <f>E107-E108</f>
        <v>43642.85916069895</v>
      </c>
      <c r="F109" s="4">
        <f>F107-F108</f>
        <v>48158.032996635884</v>
      </c>
      <c r="G109" s="4">
        <f>G107-G108</f>
        <v>53470.01876542531</v>
      </c>
    </row>
    <row r="111" spans="2:7" x14ac:dyDescent="0.2">
      <c r="B111" t="s">
        <v>87</v>
      </c>
    </row>
    <row r="112" spans="2:7" x14ac:dyDescent="0.2">
      <c r="B112" t="s">
        <v>84</v>
      </c>
      <c r="C112" s="4">
        <f>($C$89/((1+C91)^10))+$C$32</f>
        <v>80958207.432738915</v>
      </c>
      <c r="D112" s="4">
        <f>($C$89/((1+D91)^10))+$C$32</f>
        <v>67142560.51175876</v>
      </c>
      <c r="E112" s="4">
        <f>($C$89/((1+E91)^10))+$C$32</f>
        <v>51070367.401973769</v>
      </c>
      <c r="F112" s="4">
        <f>($C$89/((1+F91)^10))+$C$32</f>
        <v>42750658.733678758</v>
      </c>
      <c r="G112" s="4">
        <f>($C$89/((1+G91)^10))+$C$32</f>
        <v>32962735.687460158</v>
      </c>
    </row>
    <row r="113" spans="2:7" x14ac:dyDescent="0.2">
      <c r="B113" t="s">
        <v>85</v>
      </c>
      <c r="C113" s="4">
        <f>(($E$89/(1+C91)^10))+$E$32</f>
        <v>80930784.948437467</v>
      </c>
      <c r="D113" s="4">
        <f>(($E$89/(1+D91)^10))+$E$32</f>
        <v>67107640.163049884</v>
      </c>
      <c r="E113" s="4">
        <f>(($E$89/(1+E91)^10))+$E$32</f>
        <v>51026724.542813063</v>
      </c>
      <c r="F113" s="4">
        <f>(($E$89/(1+F91)^10))+$E$32</f>
        <v>42702500.700682111</v>
      </c>
      <c r="G113" s="4">
        <f>(($E$89/(1+G91)^10))+$E$32</f>
        <v>32909265.668694731</v>
      </c>
    </row>
    <row r="114" spans="2:7" x14ac:dyDescent="0.2">
      <c r="B114" t="s">
        <v>86</v>
      </c>
      <c r="C114" s="4">
        <f>C112-C113</f>
        <v>27422.484301447868</v>
      </c>
      <c r="D114" s="4">
        <f>D112-D113</f>
        <v>34920.348708875477</v>
      </c>
      <c r="E114" s="4">
        <f>E112-E113</f>
        <v>43642.859160706401</v>
      </c>
      <c r="F114" s="4">
        <f>F112-F113</f>
        <v>48158.03299664706</v>
      </c>
      <c r="G114" s="4">
        <f>G112-G113</f>
        <v>53470.018765427172</v>
      </c>
    </row>
  </sheetData>
  <phoneticPr fontId="0" type="noConversion"/>
  <pageMargins left="0.75" right="0.75" top="1" bottom="1" header="0.5" footer="0.5"/>
  <pageSetup orientation="portrait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79"/>
  <sheetViews>
    <sheetView workbookViewId="0">
      <selection activeCell="B6" sqref="B6"/>
    </sheetView>
  </sheetViews>
  <sheetFormatPr defaultColWidth="8.85546875" defaultRowHeight="12.75" x14ac:dyDescent="0.2"/>
  <cols>
    <col min="2" max="2" width="44.42578125" bestFit="1" customWidth="1"/>
    <col min="3" max="5" width="12.7109375" bestFit="1" customWidth="1"/>
    <col min="7" max="7" width="29" bestFit="1" customWidth="1"/>
    <col min="8" max="10" width="10.42578125" bestFit="1" customWidth="1"/>
  </cols>
  <sheetData>
    <row r="1" spans="2:10" x14ac:dyDescent="0.2">
      <c r="B1" s="22" t="s">
        <v>41</v>
      </c>
    </row>
    <row r="3" spans="2:10" x14ac:dyDescent="0.2">
      <c r="B3" s="3" t="s">
        <v>42</v>
      </c>
    </row>
    <row r="4" spans="2:10" x14ac:dyDescent="0.2">
      <c r="B4" t="s">
        <v>0</v>
      </c>
      <c r="C4" s="1" t="s">
        <v>36</v>
      </c>
      <c r="D4" s="1" t="s">
        <v>37</v>
      </c>
      <c r="E4" s="1" t="s">
        <v>38</v>
      </c>
    </row>
    <row r="5" spans="2:10" x14ac:dyDescent="0.2">
      <c r="B5" t="s">
        <v>1</v>
      </c>
    </row>
    <row r="6" spans="2:10" x14ac:dyDescent="0.2">
      <c r="B6" t="s">
        <v>2</v>
      </c>
      <c r="C6" s="2">
        <v>6877000</v>
      </c>
      <c r="D6" s="2">
        <v>6726000</v>
      </c>
      <c r="E6" s="2">
        <v>7925000</v>
      </c>
      <c r="H6" s="6"/>
      <c r="I6" s="6"/>
      <c r="J6" s="6"/>
    </row>
    <row r="7" spans="2:10" x14ac:dyDescent="0.2">
      <c r="B7" t="s">
        <v>3</v>
      </c>
      <c r="C7" s="2">
        <v>53539000</v>
      </c>
      <c r="D7" s="2">
        <v>45348000</v>
      </c>
      <c r="E7" s="2">
        <v>42685000</v>
      </c>
      <c r="H7" s="6"/>
      <c r="I7" s="6"/>
      <c r="J7" s="6"/>
    </row>
    <row r="8" spans="2:10" x14ac:dyDescent="0.2">
      <c r="B8" t="s">
        <v>4</v>
      </c>
      <c r="C8" s="2">
        <v>12750000</v>
      </c>
      <c r="D8" s="2">
        <v>12118000</v>
      </c>
      <c r="E8" s="2">
        <v>12123000</v>
      </c>
      <c r="H8" s="6"/>
      <c r="I8" s="6"/>
      <c r="J8" s="6"/>
    </row>
    <row r="9" spans="2:10" x14ac:dyDescent="0.2">
      <c r="B9" t="s">
        <v>5</v>
      </c>
      <c r="C9" s="2">
        <v>1627000</v>
      </c>
      <c r="D9" s="2">
        <v>1591000</v>
      </c>
      <c r="E9" s="2">
        <v>1476000</v>
      </c>
      <c r="H9" s="6"/>
      <c r="I9" s="6"/>
      <c r="J9" s="6"/>
    </row>
    <row r="10" spans="2:10" x14ac:dyDescent="0.2">
      <c r="B10" t="s">
        <v>25</v>
      </c>
      <c r="C10" s="2">
        <v>1490000</v>
      </c>
      <c r="D10" s="2">
        <v>1331000</v>
      </c>
      <c r="E10" s="2">
        <v>1312000</v>
      </c>
      <c r="H10" s="6"/>
      <c r="I10" s="6"/>
      <c r="J10" s="6"/>
    </row>
    <row r="11" spans="2:10" x14ac:dyDescent="0.2">
      <c r="B11" t="s">
        <v>6</v>
      </c>
      <c r="C11" s="2">
        <v>76283000</v>
      </c>
      <c r="D11" s="2">
        <v>67114000</v>
      </c>
      <c r="E11" s="2">
        <v>65521000</v>
      </c>
      <c r="H11" s="6"/>
      <c r="I11" s="6"/>
      <c r="J11" s="6"/>
    </row>
    <row r="12" spans="2:10" x14ac:dyDescent="0.2">
      <c r="H12" s="6"/>
      <c r="I12" s="6"/>
      <c r="J12" s="6"/>
    </row>
    <row r="13" spans="2:10" x14ac:dyDescent="0.2">
      <c r="B13" t="s">
        <v>7</v>
      </c>
      <c r="H13" s="6"/>
      <c r="I13" s="6"/>
      <c r="J13" s="6"/>
    </row>
    <row r="14" spans="2:10" x14ac:dyDescent="0.2">
      <c r="B14" t="s">
        <v>8</v>
      </c>
      <c r="C14" s="2">
        <v>3858000</v>
      </c>
      <c r="D14" s="2">
        <v>3918000</v>
      </c>
      <c r="E14" s="2">
        <v>3911000</v>
      </c>
      <c r="H14" s="6"/>
      <c r="I14" s="6"/>
      <c r="J14" s="6"/>
    </row>
    <row r="15" spans="2:10" x14ac:dyDescent="0.2">
      <c r="B15" t="s">
        <v>28</v>
      </c>
      <c r="C15" s="2">
        <v>3332000</v>
      </c>
      <c r="D15" s="2">
        <v>3252000</v>
      </c>
      <c r="E15" s="2">
        <v>3322000</v>
      </c>
      <c r="H15" s="6"/>
      <c r="I15" s="6"/>
      <c r="J15" s="6"/>
    </row>
    <row r="16" spans="2:10" x14ac:dyDescent="0.2">
      <c r="B16" t="s">
        <v>9</v>
      </c>
      <c r="C16" s="2">
        <v>24469000</v>
      </c>
      <c r="D16" s="2">
        <v>24239000</v>
      </c>
      <c r="E16" s="2">
        <v>21919000</v>
      </c>
      <c r="H16" s="6"/>
      <c r="I16" s="6"/>
      <c r="J16" s="6"/>
    </row>
    <row r="17" spans="2:10" x14ac:dyDescent="0.2">
      <c r="B17" t="s">
        <v>10</v>
      </c>
      <c r="C17" s="2">
        <v>2376000</v>
      </c>
      <c r="D17" s="2">
        <v>3280000</v>
      </c>
      <c r="E17" s="2">
        <v>3403000</v>
      </c>
      <c r="H17" s="6"/>
      <c r="I17" s="6"/>
      <c r="J17" s="6"/>
    </row>
    <row r="18" spans="2:10" x14ac:dyDescent="0.2">
      <c r="B18" t="s">
        <v>11</v>
      </c>
      <c r="C18" s="2">
        <v>3163000</v>
      </c>
      <c r="D18" s="2">
        <v>3267000</v>
      </c>
      <c r="E18" s="2">
        <v>3115000</v>
      </c>
      <c r="H18" s="6"/>
      <c r="I18" s="6"/>
      <c r="J18" s="6"/>
    </row>
    <row r="19" spans="2:10" x14ac:dyDescent="0.2">
      <c r="B19" t="s">
        <v>12</v>
      </c>
      <c r="C19" s="2">
        <v>113481000</v>
      </c>
      <c r="D19" s="2">
        <v>105070000</v>
      </c>
      <c r="E19" s="2">
        <v>101191000</v>
      </c>
      <c r="H19" s="6"/>
      <c r="I19" s="6"/>
      <c r="J19" s="6"/>
    </row>
    <row r="21" spans="2:10" x14ac:dyDescent="0.2">
      <c r="B21" t="s">
        <v>13</v>
      </c>
    </row>
    <row r="22" spans="2:10" x14ac:dyDescent="0.2">
      <c r="B22" t="s">
        <v>14</v>
      </c>
      <c r="C22" s="2">
        <v>4215000</v>
      </c>
      <c r="D22" s="2">
        <v>4372000</v>
      </c>
      <c r="E22" s="2">
        <v>4403000</v>
      </c>
      <c r="H22" s="6"/>
      <c r="I22" s="6"/>
      <c r="J22" s="6"/>
    </row>
    <row r="23" spans="2:10" x14ac:dyDescent="0.2">
      <c r="B23" t="s">
        <v>29</v>
      </c>
      <c r="C23" s="2">
        <v>3897000</v>
      </c>
      <c r="D23" s="2">
        <v>508000</v>
      </c>
      <c r="E23" s="2">
        <v>3283000</v>
      </c>
      <c r="H23" s="6"/>
      <c r="I23" s="6"/>
      <c r="J23" s="6"/>
    </row>
    <row r="24" spans="2:10" x14ac:dyDescent="0.2">
      <c r="B24" t="s">
        <v>30</v>
      </c>
      <c r="C24" s="2">
        <v>15511000</v>
      </c>
      <c r="D24" s="2">
        <v>14929000</v>
      </c>
      <c r="E24" s="2">
        <v>14310000</v>
      </c>
      <c r="H24" s="6"/>
      <c r="I24" s="6"/>
      <c r="J24" s="6"/>
    </row>
    <row r="25" spans="2:10" x14ac:dyDescent="0.2">
      <c r="B25" t="s">
        <v>15</v>
      </c>
      <c r="C25" s="2">
        <v>23623000</v>
      </c>
      <c r="D25" s="2">
        <v>19809000</v>
      </c>
      <c r="E25" s="2">
        <v>21996000</v>
      </c>
      <c r="H25" s="6"/>
      <c r="I25" s="6"/>
      <c r="J25" s="6"/>
    </row>
    <row r="26" spans="2:10" x14ac:dyDescent="0.2">
      <c r="H26" s="6"/>
      <c r="I26" s="6"/>
      <c r="J26" s="6"/>
    </row>
    <row r="27" spans="2:10" x14ac:dyDescent="0.2">
      <c r="B27" t="s">
        <v>16</v>
      </c>
      <c r="C27" s="2">
        <v>21457000</v>
      </c>
      <c r="D27" s="2">
        <v>20337000</v>
      </c>
      <c r="E27" s="2">
        <v>12928000</v>
      </c>
      <c r="H27" s="6"/>
      <c r="I27" s="6"/>
      <c r="J27" s="6"/>
    </row>
    <row r="28" spans="2:10" x14ac:dyDescent="0.2">
      <c r="B28" t="s">
        <v>26</v>
      </c>
      <c r="C28" s="2">
        <v>3335000</v>
      </c>
      <c r="D28" s="2">
        <v>3599000</v>
      </c>
      <c r="E28" s="2">
        <v>2978000</v>
      </c>
      <c r="H28" s="6"/>
      <c r="I28" s="6"/>
      <c r="J28" s="6"/>
    </row>
    <row r="29" spans="2:10" x14ac:dyDescent="0.2">
      <c r="B29" t="s">
        <v>31</v>
      </c>
      <c r="C29" s="2">
        <v>5359000</v>
      </c>
      <c r="D29" s="2">
        <v>4664000</v>
      </c>
      <c r="E29" s="2">
        <v>4161000</v>
      </c>
      <c r="H29" s="6"/>
      <c r="I29" s="6"/>
      <c r="J29" s="6"/>
    </row>
    <row r="30" spans="2:10" x14ac:dyDescent="0.2">
      <c r="B30" t="s">
        <v>32</v>
      </c>
      <c r="C30" s="2">
        <v>9000</v>
      </c>
      <c r="D30" s="2">
        <v>7000</v>
      </c>
      <c r="E30" s="2">
        <v>8000</v>
      </c>
      <c r="H30" s="6"/>
      <c r="I30" s="6"/>
      <c r="J30" s="6"/>
    </row>
    <row r="31" spans="2:10" x14ac:dyDescent="0.2">
      <c r="B31" t="s">
        <v>17</v>
      </c>
      <c r="C31" s="2">
        <v>53783000</v>
      </c>
      <c r="D31" s="2">
        <v>48416000</v>
      </c>
      <c r="E31" s="2">
        <v>42071000</v>
      </c>
      <c r="H31" s="6"/>
      <c r="I31" s="6"/>
      <c r="J31" s="6"/>
    </row>
    <row r="32" spans="2:10" x14ac:dyDescent="0.2">
      <c r="H32" s="6"/>
      <c r="I32" s="6"/>
      <c r="J32" s="6"/>
    </row>
    <row r="33" spans="2:10" x14ac:dyDescent="0.2">
      <c r="B33" t="s">
        <v>18</v>
      </c>
    </row>
    <row r="34" spans="2:10" x14ac:dyDescent="0.2">
      <c r="B34" t="s">
        <v>33</v>
      </c>
      <c r="C34" s="2">
        <v>43592000</v>
      </c>
      <c r="D34" s="2">
        <v>41884000</v>
      </c>
      <c r="E34" s="2">
        <v>42297000</v>
      </c>
      <c r="H34" s="6"/>
      <c r="I34" s="6"/>
      <c r="J34" s="6"/>
    </row>
    <row r="35" spans="2:10" x14ac:dyDescent="0.2">
      <c r="B35" t="s">
        <v>20</v>
      </c>
      <c r="C35" s="2">
        <v>16045000</v>
      </c>
      <c r="D35" s="2">
        <v>14093000</v>
      </c>
      <c r="E35" s="2">
        <v>16215000</v>
      </c>
      <c r="H35" s="6"/>
      <c r="I35" s="6"/>
      <c r="J35" s="6"/>
    </row>
    <row r="36" spans="2:10" x14ac:dyDescent="0.2">
      <c r="B36" t="s">
        <v>27</v>
      </c>
      <c r="C36" s="2" t="s">
        <v>39</v>
      </c>
      <c r="D36" s="2" t="s">
        <v>39</v>
      </c>
      <c r="E36" s="2" t="s">
        <v>39</v>
      </c>
    </row>
    <row r="37" spans="2:10" x14ac:dyDescent="0.2">
      <c r="B37" t="s">
        <v>19</v>
      </c>
      <c r="C37" s="2" t="s">
        <v>39</v>
      </c>
      <c r="D37" s="2" t="s">
        <v>39</v>
      </c>
      <c r="E37" s="2" t="s">
        <v>39</v>
      </c>
    </row>
    <row r="38" spans="2:10" x14ac:dyDescent="0.2">
      <c r="B38" t="s">
        <v>34</v>
      </c>
      <c r="C38" s="2">
        <v>61000</v>
      </c>
      <c r="D38" s="2">
        <v>677000</v>
      </c>
      <c r="E38" s="2">
        <v>608000</v>
      </c>
      <c r="H38" s="6"/>
      <c r="I38" s="6"/>
      <c r="J38" s="6"/>
    </row>
    <row r="39" spans="2:10" x14ac:dyDescent="0.2">
      <c r="B39" t="s">
        <v>35</v>
      </c>
      <c r="C39" s="2">
        <v>59698000</v>
      </c>
      <c r="D39" s="2">
        <v>56654000</v>
      </c>
      <c r="E39" s="2">
        <v>59120000</v>
      </c>
      <c r="H39" s="6"/>
      <c r="I39" s="6"/>
      <c r="J39" s="6"/>
    </row>
    <row r="40" spans="2:10" x14ac:dyDescent="0.2">
      <c r="H40" s="6"/>
      <c r="I40" s="6"/>
      <c r="J40" s="6"/>
    </row>
    <row r="46" spans="2:10" x14ac:dyDescent="0.2">
      <c r="C46" s="6"/>
      <c r="D46" s="6"/>
      <c r="E46" s="6"/>
    </row>
    <row r="47" spans="2:10" x14ac:dyDescent="0.2">
      <c r="C47" s="6"/>
      <c r="D47" s="6"/>
      <c r="E47" s="6"/>
    </row>
    <row r="48" spans="2:10" x14ac:dyDescent="0.2">
      <c r="C48" s="6"/>
      <c r="D48" s="6"/>
      <c r="E48" s="6"/>
    </row>
    <row r="49" spans="3:5" x14ac:dyDescent="0.2">
      <c r="C49" s="6"/>
      <c r="D49" s="6"/>
      <c r="E49" s="6"/>
    </row>
    <row r="50" spans="3:5" x14ac:dyDescent="0.2">
      <c r="C50" s="6"/>
      <c r="D50" s="6"/>
      <c r="E50" s="6"/>
    </row>
    <row r="51" spans="3:5" x14ac:dyDescent="0.2">
      <c r="C51" s="6"/>
      <c r="D51" s="6"/>
      <c r="E51" s="6"/>
    </row>
    <row r="52" spans="3:5" x14ac:dyDescent="0.2">
      <c r="C52" s="6"/>
      <c r="D52" s="6"/>
      <c r="E52" s="6"/>
    </row>
    <row r="53" spans="3:5" x14ac:dyDescent="0.2">
      <c r="C53" s="6"/>
      <c r="D53" s="6"/>
      <c r="E53" s="6"/>
    </row>
    <row r="54" spans="3:5" x14ac:dyDescent="0.2">
      <c r="C54" s="6"/>
      <c r="D54" s="6"/>
      <c r="E54" s="6"/>
    </row>
    <row r="55" spans="3:5" x14ac:dyDescent="0.2">
      <c r="C55" s="6"/>
      <c r="D55" s="6"/>
      <c r="E55" s="6"/>
    </row>
    <row r="56" spans="3:5" x14ac:dyDescent="0.2">
      <c r="C56" s="6"/>
      <c r="D56" s="6"/>
      <c r="E56" s="6"/>
    </row>
    <row r="57" spans="3:5" x14ac:dyDescent="0.2">
      <c r="C57" s="6"/>
      <c r="D57" s="6"/>
      <c r="E57" s="6"/>
    </row>
    <row r="60" spans="3:5" x14ac:dyDescent="0.2">
      <c r="C60" s="6"/>
      <c r="D60" s="6"/>
      <c r="E60" s="6"/>
    </row>
    <row r="61" spans="3:5" x14ac:dyDescent="0.2">
      <c r="C61" s="6"/>
      <c r="D61" s="6"/>
      <c r="E61" s="6"/>
    </row>
    <row r="62" spans="3:5" x14ac:dyDescent="0.2">
      <c r="C62" s="6"/>
      <c r="D62" s="6"/>
      <c r="E62" s="6"/>
    </row>
    <row r="63" spans="3:5" x14ac:dyDescent="0.2">
      <c r="C63" s="6"/>
      <c r="D63" s="6"/>
      <c r="E63" s="6"/>
    </row>
    <row r="64" spans="3:5" x14ac:dyDescent="0.2">
      <c r="C64" s="6"/>
      <c r="D64" s="6"/>
      <c r="E64" s="6"/>
    </row>
    <row r="65" spans="3:5" x14ac:dyDescent="0.2">
      <c r="C65" s="6"/>
      <c r="D65" s="6"/>
      <c r="E65" s="6"/>
    </row>
    <row r="66" spans="3:5" x14ac:dyDescent="0.2">
      <c r="C66" s="6"/>
      <c r="D66" s="6"/>
      <c r="E66" s="6"/>
    </row>
    <row r="67" spans="3:5" x14ac:dyDescent="0.2">
      <c r="C67" s="6"/>
      <c r="D67" s="6"/>
      <c r="E67" s="6"/>
    </row>
    <row r="68" spans="3:5" x14ac:dyDescent="0.2">
      <c r="C68" s="6"/>
      <c r="D68" s="6"/>
      <c r="E68" s="6"/>
    </row>
    <row r="73" spans="3:5" x14ac:dyDescent="0.2">
      <c r="C73" s="6"/>
      <c r="D73" s="6"/>
      <c r="E73" s="6"/>
    </row>
    <row r="74" spans="3:5" x14ac:dyDescent="0.2">
      <c r="C74" s="6"/>
      <c r="D74" s="6"/>
      <c r="E74" s="6"/>
    </row>
    <row r="77" spans="3:5" x14ac:dyDescent="0.2">
      <c r="C77" s="6"/>
      <c r="D77" s="6"/>
      <c r="E77" s="6"/>
    </row>
    <row r="78" spans="3:5" x14ac:dyDescent="0.2">
      <c r="C78" s="6"/>
      <c r="D78" s="6"/>
      <c r="E78" s="6"/>
    </row>
    <row r="79" spans="3:5" x14ac:dyDescent="0.2">
      <c r="C79" s="6"/>
      <c r="D79" s="6"/>
      <c r="E79" s="6"/>
    </row>
  </sheetData>
  <phoneticPr fontId="0" type="noConversion"/>
  <pageMargins left="0.75" right="0.75" top="1" bottom="1" header="0.5" footer="0.5"/>
  <pageSetup orientation="portrait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Soluzioni</vt:lpstr>
      <vt:lpstr>Stato patrimoniale</vt:lpstr>
      <vt:lpstr>'Stato patrimoniale'!ExternalData_1</vt:lpstr>
    </vt:vector>
  </TitlesOfParts>
  <Company>Texas State University--San Marcos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Vance Lesseig</dc:creator>
  <cp:lastModifiedBy>Ottorino Morresi</cp:lastModifiedBy>
  <cp:lastPrinted>2006-07-17T15:32:54Z</cp:lastPrinted>
  <dcterms:created xsi:type="dcterms:W3CDTF">2006-07-17T01:04:48Z</dcterms:created>
  <dcterms:modified xsi:type="dcterms:W3CDTF">2018-02-27T12:28:40Z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1479110020</vt:i4>
  </property>
  <property fmtid="{D5CDD505-2E9C-101B-9397-08002B2CF9AE}" pid="3" name="_EmailSubject">
    <vt:lpwstr>Data case solutions for chs 17, 20, 26, 28, 31</vt:lpwstr>
  </property>
  <property fmtid="{D5CDD505-2E9C-101B-9397-08002B2CF9AE}" pid="4" name="_AuthorEmail">
    <vt:lpwstr>Kay.Ueno@aw.com</vt:lpwstr>
  </property>
  <property fmtid="{D5CDD505-2E9C-101B-9397-08002B2CF9AE}" pid="5" name="_AuthorEmailDisplayName">
    <vt:lpwstr>Ueno, Kay</vt:lpwstr>
  </property>
  <property fmtid="{D5CDD505-2E9C-101B-9397-08002B2CF9AE}" pid="6" name="_PreviousAdHocReviewCycleID">
    <vt:i4>1479110020</vt:i4>
  </property>
  <property fmtid="{D5CDD505-2E9C-101B-9397-08002B2CF9AE}" pid="7" name="_ReviewingToolsShownOnce">
    <vt:lpwstr/>
  </property>
</Properties>
</file>