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 19 Tables and Examples" sheetId="1" r:id="rId4"/>
  </sheets>
  <definedNames>
    <definedName localSheetId="0" name="solver_cvg">0.0001</definedName>
    <definedName localSheetId="0" name="solver_drv">1</definedName>
    <definedName localSheetId="0" name="solver_eng">1</definedName>
    <definedName localSheetId="0" name="solver_est">1</definedName>
    <definedName localSheetId="0" name="solver_ibd">2</definedName>
    <definedName localSheetId="0" name="solver_itr">100</definedName>
    <definedName localSheetId="0" name="solver_lin">2</definedName>
    <definedName localSheetId="0" name="solver_loc">1</definedName>
    <definedName localSheetId="0" name="solver_lva">2</definedName>
    <definedName localSheetId="0" name="solver_mip">5000</definedName>
    <definedName localSheetId="0" name="solver_mni">30</definedName>
    <definedName localSheetId="0" name="solver_mrt">0.075</definedName>
    <definedName localSheetId="0" name="solver_neg">2</definedName>
    <definedName localSheetId="0" name="solver_nod">5000</definedName>
    <definedName localSheetId="0" name="solver_num">0</definedName>
    <definedName localSheetId="0" name="solver_nwt">1</definedName>
    <definedName localSheetId="0" name="solver_ofx">2</definedName>
    <definedName localSheetId="0" name="solver_piv">0.000001</definedName>
    <definedName localSheetId="0" name="solver_pre">0.000001</definedName>
    <definedName localSheetId="0" name="solver_pro">2</definedName>
    <definedName localSheetId="0" name="solver_rbv">1</definedName>
    <definedName localSheetId="0" name="solver_red">0.000001</definedName>
    <definedName localSheetId="0" name="solver_reo">2</definedName>
    <definedName localSheetId="0" name="solver_rep">2</definedName>
    <definedName localSheetId="0" name="solver_rlx">2</definedName>
    <definedName localSheetId="0" name="solver_scl">2</definedName>
    <definedName localSheetId="0" name="solver_sho">2</definedName>
    <definedName localSheetId="0" name="solver_ssz">100</definedName>
    <definedName localSheetId="0" name="solver_std">1</definedName>
    <definedName localSheetId="0" name="solver_tim">100</definedName>
    <definedName localSheetId="0" name="solver_tol">0.05</definedName>
    <definedName localSheetId="0" name="solver_typ">3</definedName>
    <definedName localSheetId="0" name="solver_val">9.1</definedName>
    <definedName localSheetId="0" name="solver_ver">2</definedName>
    <definedName name="Table_19.10">'Chapter 19 Tables and Examples'!$B$121</definedName>
    <definedName localSheetId="0" name="solver_adj">'Chapter 19 Tables and Examples'!$E$226</definedName>
    <definedName name="Table_19.11">'Chapter 19 Tables and Examples'!$B$169</definedName>
    <definedName name="Table_Example_19.2_19.4">'Chapter 19 Tables and Examples'!$B$38</definedName>
    <definedName name="Table_19.05">'Chapter 19 Tables and Examples'!$B$55</definedName>
    <definedName name="Table_19.04">'Chapter 19 Tables and Examples'!$B$46</definedName>
    <definedName name="Cost_of_Capital">'Chapter 19 Tables and Examples'!$B$200</definedName>
    <definedName name="Table_19.12">'Chapter 19 Tables and Examples'!$B$149</definedName>
    <definedName name="Table_19.08">'Chapter 19 Tables and Examples'!$B$90</definedName>
    <definedName name="Table_19.19">'Chapter 19 Tables and Examples'!$B$247</definedName>
    <definedName localSheetId="0" name="solver_opt">'Chapter 19 Tables and Examples'!$K$232</definedName>
    <definedName name="Table_19.07">'Chapter 19 Tables and Examples'!$B$71</definedName>
    <definedName name="Table_19.03">'Chapter 19 Tables and Examples'!$B$23</definedName>
    <definedName name="Table_19.20">'Chapter 19 Tables and Examples'!$B$258</definedName>
    <definedName name="Table_19.01">'Chapter 19 Tables and Examples'!$B$4</definedName>
    <definedName name="Table_19.09">'Chapter 19 Tables and Examples'!$B$103</definedName>
    <definedName name="Table_19A.1">'Chapter 19 Tables and Examples'!$B$302</definedName>
    <definedName localSheetId="0" name="Z_FED53ED9_B3F6_4F88_BC3D_DE42E759379C_.wvu.PrintArea">'Chapter 19 Tables and Examples'!$B$23:$L$320</definedName>
    <definedName name="Table_19.06">'Chapter 19 Tables and Examples'!$B$62</definedName>
    <definedName name="Table_19.17">'Chapter 19 Tables and Examples'!$B$235</definedName>
    <definedName name="Table_19.15_19.16">'Chapter 19 Tables and Examples'!$B$205</definedName>
  </definedNames>
  <calcPr/>
  <extLst>
    <ext uri="GoogleSheetsCustomDataVersion2">
      <go:sheetsCustomData xmlns:go="http://customooxmlschemas.google.com/" r:id="rId5" roundtripDataChecksum="vxFEZ03QfMymPYwdcjFzHmn013/AWgOx7FgESaWlwx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8">
      <text>
        <t xml:space="preserve">======
ID#AAABG6IPyhE
pdemarzo    (2024-02-19 21:05:49)
This pre-acquistion debt will be paid off as part of the acquisition.</t>
      </text>
    </comment>
    <comment authorId="0" ref="O11">
      <text>
        <t xml:space="preserve">======
ID#AAABG6IPyhA
pdemarzo    (2024-02-19 21:05:49)
Ideko's inventory consists of both raw materials and finished goods.  This is the amount inventory held as raw materials.</t>
      </text>
    </comment>
    <comment authorId="0" ref="O9">
      <text>
        <t xml:space="preserve">======
ID#AAABG6IPyg8
pdemarzo    (2024-02-19 21:05:49)
This is the amount of Ideko's cash not required as part of its working capital.</t>
      </text>
    </comment>
    <comment authorId="0" ref="L17">
      <text>
        <t xml:space="preserve">======
ID#AAABG6IPyg4
pdemarzo    (2024-02-19 21:05:49)
Includes wages due as well as other accounts payable.</t>
      </text>
    </comment>
    <comment authorId="0" ref="I277">
      <text>
        <t xml:space="preserve">======
ID#AAABG6IPygs
UPAGEBR    (2024-02-19 21:05:49)
Row and column input data table.</t>
      </text>
    </comment>
    <comment authorId="0" ref="E262">
      <text>
        <t xml:space="preserve">======
ID#AAABG6IPyg0
pdemarzo    (2024-02-19 21:05:49)
Enter formulas in this column before creating data table.</t>
      </text>
    </comment>
    <comment authorId="0" ref="C111">
      <text>
        <t xml:space="preserve">======
ID#AAABG6IPygo
pdemarzo    (2024-02-19 21:05:49)
We have assumed this minimum cash balance does not earn interest.</t>
      </text>
    </comment>
    <comment authorId="0" ref="E177">
      <text>
        <t xml:space="preserve">======
ID#AAABG6IPygw
pdemarzo    (2024-02-19 21:05:49)
Post-transaction</t>
      </text>
    </comment>
    <comment authorId="0" ref="E269">
      <text>
        <t xml:space="preserve">======
ID#AAABG6IPygk
pdemarzo    (2024-02-19 21:05:49)
Enter formulas in this column before creating data table</t>
      </text>
    </comment>
    <comment authorId="0" ref="C126">
      <text>
        <t xml:space="preserve">======
ID#AAABG6IPygg
pdemarzo    (2024-02-19 21:05:49)
In general, we would include interest related to financing or excess cash, but not interest related to cash required as working capital.</t>
      </text>
    </comment>
    <comment authorId="0" ref="L9">
      <text>
        <t xml:space="preserve">======
ID#AAABG6IPygc
pdemarzo    (2024-02-19 21:05:49)
Some of this cash is needed for working capital.  The rest is excess cash invested in marketable securities.</t>
      </text>
    </comment>
    <comment authorId="0" ref="C85">
      <text>
        <t xml:space="preserve">======
ID#AAABG6IPygY
pdemarzo    (2024-02-19 21:05:49)
In general, we would adjust this to include interest on cash and marketable securities, as well as other debts, if applicable.</t>
      </text>
    </comment>
    <comment authorId="0" ref="L11">
      <text>
        <t xml:space="preserve">======
ID#AAABG6IPygU
pdemarzo    (2024-02-19 21:05:49)
raw materials + finished goods</t>
      </text>
    </comment>
    <comment authorId="0" ref="C138">
      <text>
        <t xml:space="preserve">======
ID#AAABG6IPygQ
pdemarzo    (2024-02-19 21:05:49)
Interest on cash needed for working capital should be added to EBIT</t>
      </text>
    </comment>
    <comment authorId="0" ref="H94">
      <text>
        <t xml:space="preserve">======
ID#AAABG6IPygM
pdemarzo    (2024-02-19 21:05:49)
Estimated from initial balance sheet and income statement.</t>
      </text>
    </comment>
    <comment authorId="0" ref="O17">
      <text>
        <t xml:space="preserve">======
ID#AAABG6IPygI
pdemarzo    (2024-02-19 21:05:49)
This amount of wages due to employees has been included as part of accounts payable.</t>
      </text>
    </comment>
    <comment authorId="0" ref="D277">
      <text>
        <t xml:space="preserve">======
ID#AAABG6IPygE
pdemarzo    (2024-02-19 21:05:49)
Enter formula in this cell before creating data table.</t>
      </text>
    </comment>
    <comment authorId="0" ref="K268">
      <text>
        <t xml:space="preserve">======
ID#AAABG6IPygA
UPAGEBR    (2024-02-19 21:05:49)
Row input data table.</t>
      </text>
    </comment>
    <comment authorId="0" ref="C127">
      <text>
        <t xml:space="preserve">======
ID#AAABG6IPyf8
pdemarzo    (2024-02-19 21:05:49)
We can also compute this as EBIT*(1-Tax Rate).</t>
      </text>
    </comment>
    <comment authorId="0" ref="E18">
      <text>
        <t xml:space="preserve">======
ID#AAABG6IPyf0
pdemarzo    (2024-02-19 21:05:49)
Interest on existing debt less interest earned from invested excess cash.</t>
      </text>
    </comment>
    <comment authorId="0" ref="C52">
      <text>
        <t xml:space="preserve">======
ID#AAABG6IPyf4
pdemarzo    (2024-02-19 21:05:49)
As a simplification, depreciation expense is based on a 10% reducing balance (rather than a complete ageing schedule by asset class).</t>
      </text>
    </comment>
    <comment authorId="0" ref="K261">
      <text>
        <t xml:space="preserve">======
ID#AAABG6IPyfs
UPAGEBR    (2024-02-19 21:05:49)
Row input data table.</t>
      </text>
    </comment>
    <comment authorId="0" ref="C194">
      <text>
        <t xml:space="preserve">======
ID#AAABG6IPyfo
pdemarzo    (2024-02-19 21:05:49)
Based on Free Cash Flow to Equity (when positive) in Table 19.10.</t>
      </text>
    </comment>
    <comment authorId="0" ref="C195">
      <text>
        <t xml:space="preserve">======
ID#AAABG6IPyfk
pdemarzo    (2024-02-19 21:05:49)
Based on Free Cash Flow to Equity (when negative) in Table 19.10.</t>
      </text>
    </comment>
    <comment authorId="0" ref="E226">
      <text>
        <t xml:space="preserve">======
ID#AAABG6IPyfw
pdemarzo    (2024-02-19 21:05:49)
Long-run nominal revenue growth.</t>
      </text>
    </comment>
  </commentList>
  <extLst>
    <ext uri="GoogleSheetsCustomDataVersion2">
      <go:sheetsCustomData xmlns:go="http://customooxmlschemas.google.com/" r:id="rId1" roundtripDataSignature="AMtx7miNvNU/D7dytSbkeeFDM5qg+jtUkg=="/>
    </ext>
  </extLst>
</comments>
</file>

<file path=xl/sharedStrings.xml><?xml version="1.0" encoding="utf-8"?>
<sst xmlns="http://schemas.openxmlformats.org/spreadsheetml/2006/main" count="339" uniqueCount="222">
  <si>
    <t>INSTRUCTIONS</t>
  </si>
  <si>
    <r>
      <rPr>
        <rFont val="Arial"/>
        <color theme="1"/>
        <sz val="10.0"/>
      </rPr>
      <t xml:space="preserve">This workbook contains tables and examples from Chapter 19.  Input formulas in the </t>
    </r>
    <r>
      <rPr>
        <rFont val="Arial"/>
        <b/>
        <color theme="1"/>
        <sz val="10.0"/>
      </rPr>
      <t>shaded areas</t>
    </r>
    <r>
      <rPr>
        <rFont val="Arial"/>
        <color theme="1"/>
        <sz val="10.0"/>
      </rPr>
      <t xml:space="preserve"> to recreate the tables in the book, and substitute your own values for the </t>
    </r>
    <r>
      <rPr>
        <rFont val="Arial"/>
        <b/>
        <color theme="1"/>
        <sz val="10.0"/>
      </rPr>
      <t>bold blue numbers</t>
    </r>
    <r>
      <rPr>
        <rFont val="Arial"/>
        <color theme="1"/>
        <sz val="10.0"/>
      </rPr>
      <t xml:space="preserve"> to see how the tables change.</t>
    </r>
  </si>
  <si>
    <t>TABLE 19.1
SPREADSHEET</t>
  </si>
  <si>
    <t>Estimated 2005 Income Statement and Balance Sheet Data for Ideko Corporation</t>
  </si>
  <si>
    <t>Year</t>
  </si>
  <si>
    <t>Income Statement ($000s)</t>
  </si>
  <si>
    <t>Balance Sheet ($000s)</t>
  </si>
  <si>
    <t>Additional Data</t>
  </si>
  <si>
    <t>Sales</t>
  </si>
  <si>
    <t>Assets</t>
  </si>
  <si>
    <t>Cost of Goods Sold</t>
  </si>
  <si>
    <t>Cash and Equivalents</t>
  </si>
  <si>
    <t>Excess Cash</t>
  </si>
  <si>
    <t>Raw Materials</t>
  </si>
  <si>
    <t>Accounts Receivable</t>
  </si>
  <si>
    <t>Direct Labor Costs</t>
  </si>
  <si>
    <t>Inventories</t>
  </si>
  <si>
    <t>Gross Profit</t>
  </si>
  <si>
    <t>Total Current Assets</t>
  </si>
  <si>
    <t>Sales and Marketing</t>
  </si>
  <si>
    <t>Property, Plant, and Equipment</t>
  </si>
  <si>
    <t>Administrative</t>
  </si>
  <si>
    <t>Goodwill</t>
  </si>
  <si>
    <t>EBITDA</t>
  </si>
  <si>
    <t>Total Assets</t>
  </si>
  <si>
    <t>Depreciation</t>
  </si>
  <si>
    <t>Liabilities and Stockholders' Equity</t>
  </si>
  <si>
    <t>EBIT</t>
  </si>
  <si>
    <t>Accounts Payable</t>
  </si>
  <si>
    <t>Wages Due</t>
  </si>
  <si>
    <t>Interest Expense (net)</t>
  </si>
  <si>
    <t>Debt</t>
  </si>
  <si>
    <t>Pretax Income</t>
  </si>
  <si>
    <t>Total Liabilities</t>
  </si>
  <si>
    <t>Income Tax</t>
  </si>
  <si>
    <t>Stockholders' Equity</t>
  </si>
  <si>
    <t>Net Income</t>
  </si>
  <si>
    <t>Total Liabilities and Equity</t>
  </si>
  <si>
    <t>TABLE 19.3
SPREADSHEET</t>
  </si>
  <si>
    <t>Ideko Sales and Operating Cost Assumptions</t>
  </si>
  <si>
    <t>Sales Data</t>
  </si>
  <si>
    <t>Growth/Year</t>
  </si>
  <si>
    <t>Market Size</t>
  </si>
  <si>
    <t>(000 units)</t>
  </si>
  <si>
    <t>Market Share</t>
  </si>
  <si>
    <t>Aveage Sales Price</t>
  </si>
  <si>
    <t>($/unit)</t>
  </si>
  <si>
    <t xml:space="preserve">Cost of Goods Data </t>
  </si>
  <si>
    <t>Operating Expense and Tax Data</t>
  </si>
  <si>
    <t xml:space="preserve">Sales and Marketing  </t>
  </si>
  <si>
    <t>(% sales)</t>
  </si>
  <si>
    <t>Tax Rate</t>
  </si>
  <si>
    <t>EXAMPLE 19.2</t>
  </si>
  <si>
    <t>Production Capacity Requirements</t>
  </si>
  <si>
    <t>Production Volume (000 units)</t>
  </si>
  <si>
    <t xml:space="preserve">Market Size </t>
  </si>
  <si>
    <r>
      <rPr>
        <rFont val="Arial"/>
        <color theme="1"/>
        <sz val="10.0"/>
      </rPr>
      <t>Production Volume</t>
    </r>
    <r>
      <rPr>
        <rFont val="Arial"/>
        <color rgb="FF808080"/>
        <sz val="10.0"/>
      </rPr>
      <t xml:space="preserve"> (1x2)</t>
    </r>
  </si>
  <si>
    <t>`</t>
  </si>
  <si>
    <t>TABLE 19.4
SPREADSHEET</t>
  </si>
  <si>
    <t>Ideko Capital Expenditure Assumptions</t>
  </si>
  <si>
    <t>Fixed Assets and Capital Investment ($000s)</t>
  </si>
  <si>
    <t>Opening Book Value</t>
  </si>
  <si>
    <t>Capital Investment</t>
  </si>
  <si>
    <t>Closing Book Value</t>
  </si>
  <si>
    <t>TABLE 19.5
SPREADSHEET</t>
  </si>
  <si>
    <t>Ideko's Planned Debt and Interest Payments</t>
  </si>
  <si>
    <t>Debt and Interest Table ($000s)</t>
  </si>
  <si>
    <t>Outstanding Debt</t>
  </si>
  <si>
    <t>Interest on Term Loan</t>
  </si>
  <si>
    <t>TABLE 19.6
SPREADSHEET</t>
  </si>
  <si>
    <t>Sources and Uses of Funds for the Ideko Acquisition</t>
  </si>
  <si>
    <t>Acquistion Financing ($000s)</t>
  </si>
  <si>
    <t>Sources</t>
  </si>
  <si>
    <t>Uses</t>
  </si>
  <si>
    <t>New Term Loan</t>
  </si>
  <si>
    <t>Purchase Ideko Equity</t>
  </si>
  <si>
    <t>Excess Ideko Cash</t>
  </si>
  <si>
    <t>Repay Existing Ideko Debt</t>
  </si>
  <si>
    <t>KKP Equity Investment</t>
  </si>
  <si>
    <t>Advisory and Other Fees</t>
  </si>
  <si>
    <t>Total Sources of Funds</t>
  </si>
  <si>
    <t>Total Uses of Funds</t>
  </si>
  <si>
    <t>TABLE 19.7
SPREADSHEET</t>
  </si>
  <si>
    <r>
      <rPr>
        <rFont val="Arial"/>
        <b/>
        <color theme="1"/>
        <sz val="10.0"/>
      </rPr>
      <t>Pro Forma Income Statement for Ideko, 2005</t>
    </r>
    <r>
      <rPr>
        <rFont val="Arial"/>
        <b/>
        <color theme="1"/>
        <sz val="10.0"/>
      </rPr>
      <t>–</t>
    </r>
    <r>
      <rPr>
        <rFont val="Arial"/>
        <b/>
        <color theme="1"/>
        <sz val="10.0"/>
      </rPr>
      <t>2010</t>
    </r>
  </si>
  <si>
    <t>TABLE 19.8
SPREADSHEET</t>
  </si>
  <si>
    <t>Ideko's Working Capital Requirements</t>
  </si>
  <si>
    <t>Working Capital Days</t>
  </si>
  <si>
    <t>Based On:</t>
  </si>
  <si>
    <t>Days</t>
  </si>
  <si>
    <t>Sales Revenue</t>
  </si>
  <si>
    <t>Raw Materials Costs</t>
  </si>
  <si>
    <t>Finished Goods</t>
  </si>
  <si>
    <t>Raw Materials + Labor Costs</t>
  </si>
  <si>
    <t>Minimum Cash Balance</t>
  </si>
  <si>
    <t>Liabilities</t>
  </si>
  <si>
    <t>Wages Payable</t>
  </si>
  <si>
    <t>Direct Labor + Admin Costs</t>
  </si>
  <si>
    <t>Other Accounts Payable</t>
  </si>
  <si>
    <t>Raw Materials + Sales &amp; Marketing</t>
  </si>
  <si>
    <t>TABLE 19.9
SPREADSHEET</t>
  </si>
  <si>
    <t>Ideko's Net Working Capital Forecast</t>
  </si>
  <si>
    <t>Working Capital ($000s)</t>
  </si>
  <si>
    <t>Total Current Liabilities</t>
  </si>
  <si>
    <t>Net Working Capital</t>
  </si>
  <si>
    <r>
      <rPr>
        <rFont val="Arial"/>
        <color theme="1"/>
        <sz val="10.0"/>
      </rPr>
      <t xml:space="preserve">Net Working Capital </t>
    </r>
    <r>
      <rPr>
        <rFont val="Arial"/>
        <color rgb="FF969696"/>
        <sz val="10.0"/>
      </rPr>
      <t>(5 - 8)</t>
    </r>
  </si>
  <si>
    <t>Increase in Net Working Capital</t>
  </si>
  <si>
    <t>TABLE 19.10
SPREADSHEET</t>
  </si>
  <si>
    <t>Ideko's Free Cash Flow Forecast</t>
  </si>
  <si>
    <t>Free Cash Flow ($000s)</t>
  </si>
  <si>
    <t>Plus: After-Tax Interest Expense</t>
  </si>
  <si>
    <t>Unlevered Net Income</t>
  </si>
  <si>
    <t>Plus: Depreciation</t>
  </si>
  <si>
    <t>Less: Increases in NWC</t>
  </si>
  <si>
    <t>Less: Capital Expenditures</t>
  </si>
  <si>
    <t>Free Cash Flow of Firm</t>
  </si>
  <si>
    <t>Plus: Net Borrowing</t>
  </si>
  <si>
    <t>Less: After-Tax Interest Expense</t>
  </si>
  <si>
    <t>Free Cash Flow to Equity</t>
  </si>
  <si>
    <t>Taxes</t>
  </si>
  <si>
    <t>TABLE 19.11
SPREADSHEET</t>
  </si>
  <si>
    <r>
      <rPr>
        <rFont val="Arial"/>
        <b/>
        <color theme="1"/>
        <sz val="10.0"/>
      </rPr>
      <t>Pro Forma Statement of Cash Flows for Ideko, 2005</t>
    </r>
    <r>
      <rPr>
        <rFont val="Arial"/>
        <b/>
        <color theme="1"/>
        <sz val="10.0"/>
      </rPr>
      <t>–</t>
    </r>
    <r>
      <rPr>
        <rFont val="Arial"/>
        <b/>
        <color theme="1"/>
        <sz val="10.0"/>
      </rPr>
      <t>2010</t>
    </r>
  </si>
  <si>
    <t>Statement of Cash Flows ($000s)</t>
  </si>
  <si>
    <t>Changes in Working Capital</t>
  </si>
  <si>
    <t>Inventory</t>
  </si>
  <si>
    <t>Cash from Operating Activities</t>
  </si>
  <si>
    <t>Capital Expenditures</t>
  </si>
  <si>
    <t>Other Investment</t>
  </si>
  <si>
    <t>Cash from Investing Activities</t>
  </si>
  <si>
    <t>Debt Issuance (or Repayment)</t>
  </si>
  <si>
    <t>Dividends</t>
  </si>
  <si>
    <t>Sale (or Purchase) of Stock</t>
  </si>
  <si>
    <t>Cash from Financing Activities</t>
  </si>
  <si>
    <r>
      <rPr>
        <rFont val="Arial"/>
        <b/>
        <color theme="1"/>
        <sz val="10.0"/>
      </rPr>
      <t xml:space="preserve">Change in Cash </t>
    </r>
    <r>
      <rPr>
        <rFont val="Arial"/>
        <b/>
        <color rgb="FF808080"/>
        <sz val="10.0"/>
      </rPr>
      <t>(7+10+14)</t>
    </r>
  </si>
  <si>
    <t>TABLE 19.12
SPREADSHEET</t>
  </si>
  <si>
    <r>
      <rPr>
        <rFont val="Arial"/>
        <b/>
        <color theme="1"/>
        <sz val="10.0"/>
      </rPr>
      <t>Pro Forma Balance Sheet for Ideko, 2005</t>
    </r>
    <r>
      <rPr>
        <rFont val="Arial"/>
        <b/>
        <color theme="1"/>
        <sz val="10.0"/>
      </rPr>
      <t>–</t>
    </r>
    <r>
      <rPr>
        <rFont val="Arial"/>
        <b/>
        <color theme="1"/>
        <sz val="10.0"/>
      </rPr>
      <t>2010</t>
    </r>
  </si>
  <si>
    <t>Goodwill Calculation ($000s)</t>
  </si>
  <si>
    <t>Total Purchase Price</t>
  </si>
  <si>
    <t>Comprised of:</t>
  </si>
  <si>
    <t>Book Value of Equity</t>
  </si>
  <si>
    <t>Cash and Cash Equivalents</t>
  </si>
  <si>
    <t xml:space="preserve">Starting Stockholders' Equity </t>
  </si>
  <si>
    <t>COST OF CAPITAL</t>
  </si>
  <si>
    <t>Unlevered Cost of Capital</t>
  </si>
  <si>
    <t>Cost of Debt</t>
  </si>
  <si>
    <t>TABLE 19.15
SPREADSHEET
TABLE 19.16
SPREADSHEET</t>
  </si>
  <si>
    <t>Continuation Value Estimate for Ideko
Discounted Cash Flow Estimate of Continuation Value, with Implied EBITDA Multiple</t>
  </si>
  <si>
    <t>Continuation Value: Multiples Approach ($000s)</t>
  </si>
  <si>
    <t>Common Multiples</t>
  </si>
  <si>
    <t>EBITDA multiple</t>
  </si>
  <si>
    <t>EV/Sales</t>
  </si>
  <si>
    <t xml:space="preserve">Continuation Enterprise Value </t>
  </si>
  <si>
    <t>P/E (levered)</t>
  </si>
  <si>
    <t>P/E (unlevered)</t>
  </si>
  <si>
    <t xml:space="preserve">Continuation Equity Value </t>
  </si>
  <si>
    <t>Continuation Value Estimate ($ millions)</t>
  </si>
  <si>
    <t>WACC Method</t>
  </si>
  <si>
    <t>Continuing D/(E+D)</t>
  </si>
  <si>
    <t xml:space="preserve">Cont. Enterprise Value </t>
  </si>
  <si>
    <t>Continuing WACC</t>
  </si>
  <si>
    <t xml:space="preserve">Cont. Equity Value </t>
  </si>
  <si>
    <t>Working Capital</t>
  </si>
  <si>
    <t>Value/Sales</t>
  </si>
  <si>
    <t>Property, Plant, Equipment</t>
  </si>
  <si>
    <t>Implied Growth Rate</t>
  </si>
  <si>
    <t>Continuation Value: DCF and EBITDA Multiple ($000s)</t>
  </si>
  <si>
    <t>Long-Term Growth Rate</t>
  </si>
  <si>
    <r>
      <rPr>
        <rFont val="Arial"/>
        <color theme="1"/>
        <sz val="10.0"/>
      </rPr>
      <t xml:space="preserve">Target </t>
    </r>
    <r>
      <rPr>
        <rFont val="Arial"/>
        <i/>
        <color theme="1"/>
        <sz val="10.0"/>
      </rPr>
      <t>D</t>
    </r>
    <r>
      <rPr>
        <rFont val="Arial"/>
        <color theme="1"/>
        <sz val="10.0"/>
      </rPr>
      <t>/(</t>
    </r>
    <r>
      <rPr>
        <rFont val="Arial"/>
        <i/>
        <color theme="1"/>
        <sz val="10.0"/>
      </rPr>
      <t>E</t>
    </r>
    <r>
      <rPr>
        <rFont val="Arial"/>
        <color theme="1"/>
        <sz val="10.0"/>
      </rPr>
      <t>+</t>
    </r>
    <r>
      <rPr>
        <rFont val="Arial"/>
        <i/>
        <color theme="1"/>
        <sz val="10.0"/>
      </rPr>
      <t>D</t>
    </r>
    <r>
      <rPr>
        <rFont val="Arial"/>
        <color theme="1"/>
        <sz val="10.0"/>
      </rPr>
      <t>)</t>
    </r>
  </si>
  <si>
    <t>Projected WACC</t>
  </si>
  <si>
    <t>Free Cash Flow in 2011</t>
  </si>
  <si>
    <t>Continuation Enterprise Value</t>
  </si>
  <si>
    <t>Less: Increase in NWC</t>
  </si>
  <si>
    <t>Less: Increase in Fixed Assets</t>
  </si>
  <si>
    <t>Implied EBITDA Multiple</t>
  </si>
  <si>
    <t>Free Cash Flow</t>
  </si>
  <si>
    <t>TABLE 19.17
SPREADSHEET</t>
  </si>
  <si>
    <t>APV Estimate of Ideko's Initial Equity Value</t>
  </si>
  <si>
    <t>APV Method ($000s)</t>
  </si>
  <si>
    <r>
      <rPr>
        <rFont val="Arial"/>
        <b/>
        <color theme="1"/>
        <sz val="10.0"/>
      </rPr>
      <t>Unlevered Value</t>
    </r>
    <r>
      <rPr>
        <rFont val="Arial"/>
        <b val="0"/>
        <color theme="1"/>
        <sz val="10.0"/>
      </rPr>
      <t xml:space="preserve"> </t>
    </r>
    <r>
      <rPr>
        <rFont val="Arial"/>
        <b val="0"/>
        <i/>
        <color theme="1"/>
        <sz val="10.0"/>
      </rPr>
      <t>V</t>
    </r>
    <r>
      <rPr>
        <rFont val="Arial"/>
        <b val="0"/>
        <i/>
        <color theme="1"/>
        <sz val="10.0"/>
        <vertAlign val="superscript"/>
      </rPr>
      <t>u</t>
    </r>
  </si>
  <si>
    <t>Interest Tax Shield</t>
  </si>
  <si>
    <r>
      <rPr>
        <rFont val="Arial"/>
        <b/>
        <color theme="1"/>
        <sz val="10.0"/>
      </rPr>
      <t>Tax Shield Value</t>
    </r>
    <r>
      <rPr>
        <rFont val="Arial"/>
        <b val="0"/>
        <color theme="1"/>
        <sz val="10.0"/>
      </rPr>
      <t xml:space="preserve"> </t>
    </r>
    <r>
      <rPr>
        <rFont val="Arial"/>
        <b val="0"/>
        <i/>
        <color theme="1"/>
        <sz val="10.0"/>
      </rPr>
      <t>T</t>
    </r>
    <r>
      <rPr>
        <rFont val="Arial"/>
        <b val="0"/>
        <i/>
        <color theme="1"/>
        <sz val="10.0"/>
        <vertAlign val="superscript"/>
      </rPr>
      <t>s</t>
    </r>
  </si>
  <si>
    <r>
      <rPr>
        <rFont val="Arial"/>
        <b/>
        <color theme="1"/>
        <sz val="10.0"/>
      </rPr>
      <t>APV:</t>
    </r>
    <r>
      <rPr>
        <rFont val="Arial"/>
        <b val="0"/>
        <color theme="1"/>
        <sz val="10.0"/>
      </rPr>
      <t xml:space="preserve">  </t>
    </r>
    <r>
      <rPr>
        <rFont val="Arial"/>
        <b val="0"/>
        <i/>
        <color theme="1"/>
        <sz val="10.0"/>
      </rPr>
      <t>V</t>
    </r>
    <r>
      <rPr>
        <rFont val="Arial"/>
        <b val="0"/>
        <i/>
        <color theme="1"/>
        <sz val="10.0"/>
        <vertAlign val="superscript"/>
      </rPr>
      <t>L</t>
    </r>
    <r>
      <rPr>
        <rFont val="Arial"/>
        <b val="0"/>
        <i/>
        <color theme="1"/>
        <sz val="10.0"/>
      </rPr>
      <t xml:space="preserve"> = V</t>
    </r>
    <r>
      <rPr>
        <rFont val="Arial"/>
        <b val="0"/>
        <i/>
        <color theme="1"/>
        <sz val="10.0"/>
        <vertAlign val="superscript"/>
      </rPr>
      <t>u</t>
    </r>
    <r>
      <rPr>
        <rFont val="Arial"/>
        <b val="0"/>
        <i/>
        <color theme="1"/>
        <sz val="10.0"/>
      </rPr>
      <t xml:space="preserve"> + T</t>
    </r>
    <r>
      <rPr>
        <rFont val="Arial"/>
        <b val="0"/>
        <i/>
        <color theme="1"/>
        <sz val="10.0"/>
        <vertAlign val="superscript"/>
      </rPr>
      <t>s</t>
    </r>
  </si>
  <si>
    <t>Equity Value</t>
  </si>
  <si>
    <t>TABLE 19.19
SPREADSHEET</t>
  </si>
  <si>
    <t>IRR and Cash Multiple for KKP's Investment in Ideko</t>
  </si>
  <si>
    <t>IRR and Cash Multiple</t>
  </si>
  <si>
    <t>Initial Investment</t>
  </si>
  <si>
    <t>Continuation Equity Value</t>
  </si>
  <si>
    <t>KKP Cash Flows</t>
  </si>
  <si>
    <t>IRR</t>
  </si>
  <si>
    <t>Cash Multiple</t>
  </si>
  <si>
    <t>TABLE 19.20
SPREADSHEET</t>
  </si>
  <si>
    <t>Sensitivity Analysis for KKP's Investment in Ideko</t>
  </si>
  <si>
    <t>Current</t>
  </si>
  <si>
    <t>Exit EBITDA Multiple</t>
  </si>
  <si>
    <t>Implied Long-Run Growth Rate</t>
  </si>
  <si>
    <t>Ideko Enterprise Value</t>
  </si>
  <si>
    <t>($ million)</t>
  </si>
  <si>
    <t>KKP Equity Value</t>
  </si>
  <si>
    <t>KKP IRR</t>
  </si>
  <si>
    <t>Example of a 2-variable data table</t>
  </si>
  <si>
    <t>Unlevered Cost of Capital versus Exit EBITDA Multiple &gt;&gt; KKP Equity Value ($ million)</t>
  </si>
  <si>
    <r>
      <rPr>
        <rFont val="Arial"/>
        <b/>
        <color theme="1"/>
        <sz val="10.0"/>
      </rPr>
      <t xml:space="preserve">Cost of Capital </t>
    </r>
    <r>
      <rPr>
        <rFont val="Arial"/>
        <b/>
        <i/>
        <color theme="1"/>
        <sz val="10.0"/>
      </rPr>
      <t>r</t>
    </r>
    <r>
      <rPr>
        <rFont val="Arial"/>
        <b/>
        <i/>
        <color theme="1"/>
        <sz val="10.0"/>
        <vertAlign val="superscript"/>
      </rPr>
      <t>u</t>
    </r>
  </si>
  <si>
    <t>Unlevered Cost of Capital versus Exit EBITDA Multiple &gt;&gt;  Continuing Growth Rate</t>
  </si>
  <si>
    <t>2-Variable Data Table</t>
  </si>
  <si>
    <t>Row Input Cell:</t>
  </si>
  <si>
    <t>Continuing Growth Rate</t>
  </si>
  <si>
    <t>Col Input Cell:</t>
  </si>
  <si>
    <r>
      <rPr>
        <rFont val="Arial"/>
        <b/>
        <color theme="1"/>
        <sz val="10.0"/>
      </rPr>
      <t xml:space="preserve">Cost of Capital </t>
    </r>
    <r>
      <rPr>
        <rFont val="Arial"/>
        <b/>
        <i/>
        <color theme="1"/>
        <sz val="10.0"/>
      </rPr>
      <t>r</t>
    </r>
    <r>
      <rPr>
        <rFont val="Arial"/>
        <b/>
        <i/>
        <color theme="1"/>
        <sz val="10.0"/>
        <vertAlign val="superscript"/>
      </rPr>
      <t>u</t>
    </r>
  </si>
  <si>
    <t>EXAMPLE 19.4</t>
  </si>
  <si>
    <t>Leverage and Free Cash Flow</t>
  </si>
  <si>
    <t>TABLE 19A.1
SPREADSHEET</t>
  </si>
  <si>
    <t>FTE Estimate of the Cost of Management's Share and KKP's Equity Value</t>
  </si>
  <si>
    <t>Management/KKP Share ($000s)</t>
  </si>
  <si>
    <r>
      <rPr>
        <rFont val="Arial"/>
        <color theme="1"/>
        <sz val="10.0"/>
      </rPr>
      <t>Effective Leverage (</t>
    </r>
    <r>
      <rPr>
        <rFont val="Arial"/>
        <i/>
        <color theme="1"/>
        <sz val="10.0"/>
      </rPr>
      <t>D</t>
    </r>
    <r>
      <rPr>
        <rFont val="Arial"/>
        <color theme="1"/>
        <sz val="10.0"/>
      </rPr>
      <t>-</t>
    </r>
    <r>
      <rPr>
        <rFont val="Arial"/>
        <i/>
        <color theme="1"/>
        <sz val="10.0"/>
      </rPr>
      <t>T</t>
    </r>
    <r>
      <rPr>
        <rFont val="Arial"/>
        <i/>
        <color theme="1"/>
        <sz val="10.0"/>
        <vertAlign val="superscript"/>
      </rPr>
      <t>s</t>
    </r>
    <r>
      <rPr>
        <rFont val="Arial"/>
        <color theme="1"/>
        <sz val="10.0"/>
      </rPr>
      <t>)/</t>
    </r>
    <r>
      <rPr>
        <rFont val="Arial"/>
        <i/>
        <color theme="1"/>
        <sz val="10.0"/>
      </rPr>
      <t>E</t>
    </r>
  </si>
  <si>
    <r>
      <rPr>
        <rFont val="Arial"/>
        <color theme="1"/>
        <sz val="10.0"/>
      </rPr>
      <t xml:space="preserve">Equity Cost of Capital </t>
    </r>
    <r>
      <rPr>
        <rFont val="Arial"/>
        <i/>
        <color theme="1"/>
        <sz val="10.0"/>
      </rPr>
      <t>r</t>
    </r>
    <r>
      <rPr>
        <rFont val="Arial"/>
        <i/>
        <color theme="1"/>
        <sz val="10.0"/>
        <vertAlign val="subscript"/>
      </rPr>
      <t>E</t>
    </r>
  </si>
  <si>
    <t>Cost of Management's Share</t>
  </si>
  <si>
    <t>Ideko Equity Value</t>
  </si>
  <si>
    <t>FTE Method</t>
  </si>
  <si>
    <t>Continuing Equity Value</t>
  </si>
  <si>
    <t>Flow to Management</t>
  </si>
  <si>
    <t>Flow to KKP</t>
  </si>
  <si>
    <t>Value to KKP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</si>
</sst>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_(* #,##0_);_(* \(#,##0\);_(* &quot;-&quot;_);_(@_)"/>
    <numFmt numFmtId="165" formatCode="&quot;$&quot;#,##0_);[Red]\(&quot;$&quot;#,##0\)"/>
    <numFmt numFmtId="166" formatCode="0.0%"/>
    <numFmt numFmtId="167" formatCode="_(* #,##0.00_);_(* \(#,##0.00\);_(* &quot;-&quot;_);_(@_)"/>
    <numFmt numFmtId="168" formatCode="_(* #,##0.0_);_(* \(#,##0.0\);_(* &quot;-&quot;_);_(@_)"/>
    <numFmt numFmtId="169" formatCode="_(* #,##0.00_);_(* \(#,##0.00\);_(* &quot;-&quot;??_);_(@_)"/>
    <numFmt numFmtId="170" formatCode="_(* #,##0_);_(* \(#,##0\);_(* &quot;-&quot;??_);_(@_)"/>
    <numFmt numFmtId="171" formatCode="&quot;EBITDA in&quot;\ ####"/>
    <numFmt numFmtId="172" formatCode="##.0\x"/>
    <numFmt numFmtId="173" formatCode="_(* #,##0.000_);_(* \(#,##0.000\);_(* &quot;-&quot;??_);_(@_)"/>
    <numFmt numFmtId="174" formatCode="&quot;/&quot;\ ##.0\x"/>
    <numFmt numFmtId="175" formatCode="0.000"/>
    <numFmt numFmtId="176" formatCode="0.0000%"/>
    <numFmt numFmtId="177" formatCode="0.0"/>
    <numFmt numFmtId="178" formatCode="_(* #,##0.0000_);_(* \(#,##0.0000\);_(* &quot;-&quot;??_);_(@_)"/>
    <numFmt numFmtId="179" formatCode="&quot;Management Payoff (&quot;0%&quot; share)&quot;"/>
    <numFmt numFmtId="180" formatCode="_(* #,##0.000_);_(* \(#,##0.000\);_(* &quot;-&quot;_);_(@_)"/>
  </numFmts>
  <fonts count="16">
    <font>
      <sz val="11.0"/>
      <color rgb="FF000000"/>
      <name val="Times New Roman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FF"/>
      <name val="Arial"/>
    </font>
    <font>
      <b/>
      <sz val="10.0"/>
      <color rgb="FF0000FF"/>
      <name val="Arial"/>
    </font>
    <font>
      <u/>
      <sz val="10.0"/>
      <color theme="1"/>
      <name val="Arial"/>
    </font>
    <font>
      <sz val="10.0"/>
      <color rgb="FF808080"/>
      <name val="Arial"/>
    </font>
    <font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10.0"/>
      <color rgb="FFFFFFFF"/>
      <name val="Arial"/>
    </font>
    <font>
      <i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5D1C4"/>
        <bgColor rgb="FFB5D1C4"/>
      </patternFill>
    </fill>
    <fill>
      <patternFill patternType="solid">
        <fgColor rgb="FFD6E5DE"/>
        <bgColor rgb="FFD6E5DE"/>
      </patternFill>
    </fill>
    <fill>
      <patternFill patternType="solid">
        <fgColor rgb="FFC0C0C0"/>
        <bgColor rgb="FFC0C0C0"/>
      </patternFill>
    </fill>
  </fills>
  <borders count="4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top/>
      <bottom/>
    </border>
    <border>
      <right style="thick">
        <color rgb="FFFFFFFF"/>
      </right>
      <top/>
      <bottom/>
    </border>
    <border>
      <left style="thick">
        <color rgb="FFFFFFFF"/>
      </left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C0C0C0"/>
      </bottom>
    </border>
    <border>
      <left/>
      <right style="thin">
        <color rgb="FF000000"/>
      </right>
      <top/>
      <bottom style="thin">
        <color rgb="FFC0C0C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C0C0C0"/>
      </top>
      <bottom/>
    </border>
    <border>
      <left/>
      <top/>
      <bottom style="thin">
        <color rgb="FFC0C0C0"/>
      </bottom>
    </border>
    <border>
      <right/>
      <top/>
      <bottom style="thin">
        <color rgb="FFC0C0C0"/>
      </bottom>
    </border>
    <border>
      <left/>
      <right/>
      <top style="thin">
        <color rgb="FFC0C0C0"/>
      </top>
      <bottom style="thin">
        <color rgb="FF000000"/>
      </bottom>
    </border>
    <border>
      <left/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C0C0C0"/>
      </bottom>
    </border>
    <border>
      <left style="thick">
        <color rgb="FFFFFFFF"/>
      </left>
      <right/>
      <top/>
      <bottom/>
    </border>
    <border>
      <left/>
      <right/>
      <top/>
      <bottom style="thin">
        <color rgb="FF808080"/>
      </bottom>
    </border>
    <border>
      <left/>
      <right style="thin">
        <color rgb="FF000000"/>
      </right>
      <top/>
      <bottom style="thin">
        <color rgb="FF808080"/>
      </bottom>
    </border>
    <border>
      <left style="thin">
        <color rgb="FF000000"/>
      </left>
      <right/>
      <top/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3" fontId="2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4" fontId="1" numFmtId="0" xfId="0" applyAlignment="1" applyBorder="1" applyFill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8" fillId="4" fontId="2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vertical="bottom" wrapText="0"/>
    </xf>
    <xf borderId="4" fillId="2" fontId="4" numFmtId="164" xfId="0" applyAlignment="1" applyBorder="1" applyFont="1" applyNumberFormat="1">
      <alignment shrinkToFit="0" vertical="bottom" wrapText="0"/>
    </xf>
    <xf borderId="12" fillId="2" fontId="2" numFmtId="0" xfId="0" applyAlignment="1" applyBorder="1" applyFont="1">
      <alignment horizontal="right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horizontal="center" shrinkToFit="0" vertical="bottom" wrapText="0"/>
    </xf>
    <xf borderId="12" fillId="2" fontId="2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horizontal="center" shrinkToFit="0" vertical="bottom" wrapText="0"/>
    </xf>
    <xf borderId="4" fillId="2" fontId="7" numFmtId="0" xfId="0" applyAlignment="1" applyBorder="1" applyFont="1">
      <alignment shrinkToFit="0" vertical="bottom" wrapText="0"/>
    </xf>
    <xf borderId="15" fillId="2" fontId="7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2" fontId="1" numFmtId="165" xfId="0" applyAlignment="1" applyBorder="1" applyFont="1" applyNumberFormat="1">
      <alignment horizontal="center" shrinkToFit="0" vertical="bottom" wrapText="0"/>
    </xf>
    <xf borderId="16" fillId="2" fontId="5" numFmtId="164" xfId="0" applyAlignment="1" applyBorder="1" applyFont="1" applyNumberForma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6" fillId="2" fontId="5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4" fillId="2" fontId="5" numFmtId="164" xfId="0" applyAlignment="1" applyBorder="1" applyFont="1" applyNumberFormat="1">
      <alignment shrinkToFit="0" vertical="bottom" wrapText="0"/>
    </xf>
    <xf borderId="4" fillId="2" fontId="1" numFmtId="164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17" fillId="2" fontId="1" numFmtId="0" xfId="0" applyAlignment="1" applyBorder="1" applyFont="1">
      <alignment horizontal="left" shrinkToFit="0" vertical="bottom" wrapText="0"/>
    </xf>
    <xf borderId="17" fillId="2" fontId="1" numFmtId="165" xfId="0" applyAlignment="1" applyBorder="1" applyFont="1" applyNumberFormat="1">
      <alignment horizontal="center" shrinkToFit="0" vertical="bottom" wrapText="0"/>
    </xf>
    <xf borderId="18" fillId="2" fontId="5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horizontal="left"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2" fontId="5" numFmtId="164" xfId="0" applyAlignment="1" applyBorder="1" applyFont="1" applyNumberFormat="1">
      <alignment horizontal="right" shrinkToFit="0" vertical="bottom" wrapText="0"/>
    </xf>
    <xf borderId="19" fillId="2" fontId="7" numFmtId="0" xfId="0" applyAlignment="1" applyBorder="1" applyFont="1">
      <alignment horizontal="center" shrinkToFit="0" vertical="bottom" wrapText="0"/>
    </xf>
    <xf borderId="20" fillId="2" fontId="2" numFmtId="0" xfId="0" applyAlignment="1" applyBorder="1" applyFont="1">
      <alignment horizontal="left" shrinkToFit="0" vertical="bottom" wrapText="0"/>
    </xf>
    <xf borderId="20" fillId="2" fontId="2" numFmtId="0" xfId="0" applyAlignment="1" applyBorder="1" applyFont="1">
      <alignment horizontal="center" shrinkToFit="0" vertical="bottom" wrapText="0"/>
    </xf>
    <xf borderId="21" fillId="2" fontId="5" numFmtId="164" xfId="0" applyAlignment="1" applyBorder="1" applyFont="1" applyNumberFormat="1">
      <alignment shrinkToFit="0" vertical="bottom" wrapText="0"/>
    </xf>
    <xf borderId="20" fillId="2" fontId="2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2" fontId="4" numFmtId="166" xfId="0" applyAlignment="1" applyBorder="1" applyFont="1" applyNumberFormat="1">
      <alignment shrinkToFit="0" vertical="bottom" wrapText="0"/>
    </xf>
    <xf borderId="4" fillId="2" fontId="4" numFmtId="10" xfId="0" applyAlignment="1" applyBorder="1" applyFont="1" applyNumberFormat="1">
      <alignment horizontal="center" shrinkToFit="0" vertical="bottom" wrapText="0"/>
    </xf>
    <xf borderId="14" fillId="2" fontId="2" numFmtId="0" xfId="0" applyAlignment="1" applyBorder="1" applyFont="1">
      <alignment horizontal="right" shrinkToFit="0" vertical="bottom" wrapText="0"/>
    </xf>
    <xf borderId="22" fillId="2" fontId="2" numFmtId="0" xfId="0" applyAlignment="1" applyBorder="1" applyFont="1">
      <alignment horizontal="right" shrinkToFit="0" vertical="bottom" wrapText="0"/>
    </xf>
    <xf borderId="14" fillId="2" fontId="2" numFmtId="0" xfId="0" applyAlignment="1" applyBorder="1" applyFont="1">
      <alignment horizontal="center" shrinkToFit="0" vertical="bottom" wrapText="0"/>
    </xf>
    <xf borderId="14" fillId="2" fontId="8" numFmtId="0" xfId="0" applyAlignment="1" applyBorder="1" applyFont="1">
      <alignment horizontal="right" shrinkToFit="0" vertical="bottom" wrapText="0"/>
    </xf>
    <xf borderId="4" fillId="2" fontId="5" numFmtId="166" xfId="0" applyAlignment="1" applyBorder="1" applyFont="1" applyNumberFormat="1">
      <alignment horizontal="right" shrinkToFit="0" vertical="bottom" wrapText="0"/>
    </xf>
    <xf borderId="16" fillId="2" fontId="1" numFmtId="164" xfId="0" applyAlignment="1" applyBorder="1" applyFont="1" applyNumberFormat="1">
      <alignment shrinkToFit="0" vertical="bottom" wrapText="0"/>
    </xf>
    <xf borderId="4" fillId="2" fontId="5" numFmtId="166" xfId="0" applyAlignment="1" applyBorder="1" applyFont="1" applyNumberFormat="1">
      <alignment shrinkToFit="0" vertical="bottom" wrapText="0"/>
    </xf>
    <xf borderId="4" fillId="2" fontId="1" numFmtId="166" xfId="0" applyAlignment="1" applyBorder="1" applyFont="1" applyNumberFormat="1">
      <alignment shrinkToFit="0" vertical="bottom" wrapText="0"/>
    </xf>
    <xf borderId="16" fillId="2" fontId="1" numFmtId="166" xfId="0" applyAlignment="1" applyBorder="1" applyFont="1" applyNumberFormat="1">
      <alignment shrinkToFit="0" vertical="bottom" wrapText="0"/>
    </xf>
    <xf borderId="4" fillId="2" fontId="1" numFmtId="167" xfId="0" applyAlignment="1" applyBorder="1" applyFont="1" applyNumberFormat="1">
      <alignment horizontal="center" shrinkToFit="0" vertical="bottom" wrapText="0"/>
    </xf>
    <xf borderId="16" fillId="2" fontId="1" numFmtId="167" xfId="0" applyAlignment="1" applyBorder="1" applyFont="1" applyNumberFormat="1">
      <alignment horizontal="center" shrinkToFit="0" vertical="bottom" wrapText="0"/>
    </xf>
    <xf borderId="4" fillId="2" fontId="4" numFmtId="167" xfId="0" applyAlignment="1" applyBorder="1" applyFont="1" applyNumberFormat="1">
      <alignment horizontal="center" shrinkToFit="0" vertical="bottom" wrapText="0"/>
    </xf>
    <xf borderId="4" fillId="2" fontId="1" numFmtId="167" xfId="0" applyAlignment="1" applyBorder="1" applyFont="1" applyNumberFormat="1">
      <alignment shrinkToFit="0" vertical="bottom" wrapText="0"/>
    </xf>
    <xf borderId="16" fillId="2" fontId="1" numFmtId="167" xfId="0" applyAlignment="1" applyBorder="1" applyFont="1" applyNumberFormat="1">
      <alignment shrinkToFit="0" vertical="bottom" wrapText="0"/>
    </xf>
    <xf borderId="4" fillId="2" fontId="4" numFmtId="166" xfId="0" applyAlignment="1" applyBorder="1" applyFont="1" applyNumberFormat="1">
      <alignment horizontal="center" shrinkToFit="0" vertical="bottom" wrapText="0"/>
    </xf>
    <xf borderId="4" fillId="2" fontId="4" numFmtId="168" xfId="0" applyAlignment="1" applyBorder="1" applyFont="1" applyNumberFormat="1">
      <alignment horizontal="center" shrinkToFit="0" vertical="bottom" wrapText="0"/>
    </xf>
    <xf borderId="4" fillId="2" fontId="1" numFmtId="168" xfId="0" applyAlignment="1" applyBorder="1" applyFont="1" applyNumberFormat="1">
      <alignment horizontal="center" shrinkToFit="0" vertical="bottom" wrapText="0"/>
    </xf>
    <xf borderId="16" fillId="2" fontId="1" numFmtId="168" xfId="0" applyAlignment="1" applyBorder="1" applyFont="1" applyNumberFormat="1">
      <alignment horizontal="center" shrinkToFit="0" vertical="bottom" wrapText="0"/>
    </xf>
    <xf borderId="16" fillId="2" fontId="5" numFmtId="166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20" fillId="2" fontId="4" numFmtId="166" xfId="0" applyAlignment="1" applyBorder="1" applyFont="1" applyNumberFormat="1">
      <alignment shrinkToFit="0" vertical="bottom" wrapText="0"/>
    </xf>
    <xf borderId="20" fillId="2" fontId="1" numFmtId="166" xfId="0" applyAlignment="1" applyBorder="1" applyFont="1" applyNumberFormat="1">
      <alignment shrinkToFit="0" vertical="bottom" wrapText="0"/>
    </xf>
    <xf borderId="20" fillId="2" fontId="5" numFmtId="166" xfId="0" applyAlignment="1" applyBorder="1" applyFont="1" applyNumberFormat="1">
      <alignment shrinkToFit="0" vertical="bottom" wrapText="0"/>
    </xf>
    <xf borderId="21" fillId="2" fontId="5" numFmtId="166" xfId="0" applyAlignment="1" applyBorder="1" applyFont="1" applyNumberFormat="1">
      <alignment shrinkToFit="0" vertical="bottom" wrapText="0"/>
    </xf>
    <xf borderId="22" fillId="2" fontId="2" numFmtId="0" xfId="0" applyAlignment="1" applyBorder="1" applyFont="1">
      <alignment horizontal="center" shrinkToFit="0" vertical="bottom" wrapText="0"/>
    </xf>
    <xf borderId="4" fillId="2" fontId="4" numFmtId="166" xfId="0" applyAlignment="1" applyBorder="1" applyFont="1" applyNumberFormat="1">
      <alignment horizontal="right" shrinkToFit="0" vertical="bottom" wrapText="0"/>
    </xf>
    <xf borderId="17" fillId="2" fontId="4" numFmtId="166" xfId="0" applyAlignment="1" applyBorder="1" applyFont="1" applyNumberFormat="1">
      <alignment horizontal="right" shrinkToFit="0" vertical="bottom" wrapText="0"/>
    </xf>
    <xf borderId="17" fillId="2" fontId="1" numFmtId="166" xfId="0" applyAlignment="1" applyBorder="1" applyFont="1" applyNumberFormat="1">
      <alignment shrinkToFit="0" vertical="bottom" wrapText="0"/>
    </xf>
    <xf borderId="18" fillId="2" fontId="1" numFmtId="166" xfId="0" applyAlignment="1" applyBorder="1" applyFont="1" applyNumberFormat="1">
      <alignment shrinkToFit="0" vertical="bottom" wrapText="0"/>
    </xf>
    <xf borderId="20" fillId="2" fontId="4" numFmtId="166" xfId="0" applyAlignment="1" applyBorder="1" applyFont="1" applyNumberFormat="1">
      <alignment horizontal="right" shrinkToFit="0" vertical="bottom" wrapText="0"/>
    </xf>
    <xf borderId="20" fillId="2" fontId="1" numFmtId="164" xfId="0" applyAlignment="1" applyBorder="1" applyFont="1" applyNumberFormat="1">
      <alignment shrinkToFit="0" vertical="bottom" wrapText="0"/>
    </xf>
    <xf borderId="21" fillId="2" fontId="1" numFmtId="164" xfId="0" applyAlignment="1" applyBorder="1" applyFont="1" applyNumberFormat="1">
      <alignment shrinkToFit="0" vertical="bottom" wrapText="0"/>
    </xf>
    <xf borderId="17" fillId="2" fontId="5" numFmtId="164" xfId="0" applyAlignment="1" applyBorder="1" applyFont="1" applyNumberFormat="1">
      <alignment shrinkToFit="0" vertical="bottom" wrapText="0"/>
    </xf>
    <xf borderId="23" fillId="2" fontId="2" numFmtId="0" xfId="0" applyAlignment="1" applyBorder="1" applyFont="1">
      <alignment horizontal="right" shrinkToFit="0" vertical="bottom" wrapText="0"/>
    </xf>
    <xf borderId="20" fillId="2" fontId="5" numFmtId="10" xfId="0" applyAlignment="1" applyBorder="1" applyFont="1" applyNumberFormat="1">
      <alignment shrinkToFit="0" vertical="bottom" wrapText="0"/>
    </xf>
    <xf borderId="20" fillId="4" fontId="1" numFmtId="164" xfId="0" applyAlignment="1" applyBorder="1" applyFont="1" applyNumberFormat="1">
      <alignment shrinkToFit="0" vertical="bottom" wrapText="0"/>
    </xf>
    <xf borderId="21" fillId="4" fontId="1" numFmtId="164" xfId="0" applyAlignment="1" applyBorder="1" applyFont="1" applyNumberFormat="1">
      <alignment shrinkToFit="0" vertical="bottom" wrapText="0"/>
    </xf>
    <xf borderId="14" fillId="2" fontId="1" numFmtId="164" xfId="0" applyAlignment="1" applyBorder="1" applyFont="1" applyNumberFormat="1">
      <alignment shrinkToFit="0" vertical="bottom" wrapText="0"/>
    </xf>
    <xf borderId="13" fillId="2" fontId="1" numFmtId="164" xfId="0" applyAlignment="1" applyBorder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4" fillId="2" fontId="9" numFmtId="0" xfId="0" applyAlignment="1" applyBorder="1" applyFont="1">
      <alignment shrinkToFit="0" vertical="bottom" wrapText="0"/>
    </xf>
    <xf borderId="4" fillId="2" fontId="10" numFmtId="164" xfId="0" applyAlignment="1" applyBorder="1" applyFont="1" applyNumberFormat="1">
      <alignment shrinkToFit="0" vertical="bottom" wrapText="0"/>
    </xf>
    <xf borderId="4" fillId="4" fontId="1" numFmtId="164" xfId="0" applyAlignment="1" applyBorder="1" applyFont="1" applyNumberFormat="1">
      <alignment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horizontal="center" shrinkToFit="0" vertical="bottom" wrapText="0"/>
    </xf>
    <xf borderId="17" fillId="2" fontId="11" numFmtId="164" xfId="0" applyAlignment="1" applyBorder="1" applyFont="1" applyNumberFormat="1">
      <alignment shrinkToFit="0" vertical="bottom" wrapText="0"/>
    </xf>
    <xf borderId="17" fillId="2" fontId="1" numFmtId="164" xfId="0" applyAlignment="1" applyBorder="1" applyFont="1" applyNumberFormat="1">
      <alignment shrinkToFit="0" vertical="bottom" wrapText="0"/>
    </xf>
    <xf borderId="20" fillId="2" fontId="1" numFmtId="164" xfId="0" applyAlignment="1" applyBorder="1" applyFont="1" applyNumberFormat="1">
      <alignment horizontal="center" shrinkToFit="0" vertical="bottom" wrapText="0"/>
    </xf>
    <xf borderId="4" fillId="2" fontId="1" numFmtId="10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2" numFmtId="164" xfId="0" applyAlignment="1" applyBorder="1" applyFont="1" applyNumberFormat="1">
      <alignment shrinkToFit="0" vertical="bottom" wrapText="0"/>
    </xf>
    <xf borderId="21" fillId="2" fontId="2" numFmtId="164" xfId="0" applyAlignment="1" applyBorder="1" applyFont="1" applyNumberForma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horizontal="center" shrinkToFit="0" vertical="bottom" wrapText="0"/>
    </xf>
    <xf borderId="4" fillId="2" fontId="12" numFmtId="0" xfId="0" applyAlignment="1" applyBorder="1" applyFont="1">
      <alignment horizontal="center" shrinkToFit="0" vertical="bottom" wrapText="0"/>
    </xf>
    <xf borderId="16" fillId="2" fontId="13" numFmtId="0" xfId="0" applyAlignment="1" applyBorder="1" applyFont="1">
      <alignment horizontal="center" shrinkToFit="0" vertical="bottom" wrapText="0"/>
    </xf>
    <xf borderId="4" fillId="2" fontId="1" numFmtId="1" xfId="0" applyAlignment="1" applyBorder="1" applyFont="1" applyNumberFormat="1">
      <alignment horizontal="center" shrinkToFit="0" vertical="bottom" wrapText="0"/>
    </xf>
    <xf borderId="16" fillId="2" fontId="5" numFmtId="0" xfId="0" applyAlignment="1" applyBorder="1" applyFont="1">
      <alignment horizontal="center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20" fillId="2" fontId="1" numFmtId="1" xfId="0" applyAlignment="1" applyBorder="1" applyFont="1" applyNumberFormat="1">
      <alignment horizontal="center" shrinkToFit="0" vertical="bottom" wrapText="0"/>
    </xf>
    <xf borderId="21" fillId="2" fontId="5" numFmtId="0" xfId="0" applyAlignment="1" applyBorder="1" applyFont="1">
      <alignment horizontal="center" shrinkToFit="0" vertical="bottom" wrapText="0"/>
    </xf>
    <xf borderId="4" fillId="2" fontId="1" numFmtId="169" xfId="0" applyAlignment="1" applyBorder="1" applyFont="1" applyNumberFormat="1">
      <alignment shrinkToFit="0" vertical="bottom" wrapText="0"/>
    </xf>
    <xf borderId="25" fillId="2" fontId="1" numFmtId="164" xfId="0" applyAlignment="1" applyBorder="1" applyFont="1" applyNumberFormat="1">
      <alignment shrinkToFit="0" vertical="bottom" wrapText="0"/>
    </xf>
    <xf borderId="4" fillId="2" fontId="1" numFmtId="167" xfId="0" applyAlignment="1" applyBorder="1" applyFont="1" applyNumberFormat="1">
      <alignment horizontal="left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2" fontId="2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horizontal="center" shrinkToFit="0" vertical="bottom" wrapText="0"/>
    </xf>
    <xf borderId="28" fillId="2" fontId="1" numFmtId="164" xfId="0" applyAlignment="1" applyBorder="1" applyFont="1" applyNumberFormat="1">
      <alignment shrinkToFit="0" vertical="bottom" wrapText="0"/>
    </xf>
    <xf borderId="29" fillId="2" fontId="1" numFmtId="164" xfId="0" applyAlignment="1" applyBorder="1" applyFont="1" applyNumberFormat="1">
      <alignment shrinkToFit="0" vertical="bottom" wrapText="0"/>
    </xf>
    <xf borderId="18" fillId="2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4" fillId="2" fontId="7" numFmtId="0" xfId="0" applyAlignment="1" applyBorder="1" applyFont="1">
      <alignment horizontal="center" shrinkToFit="0" vertical="bottom" wrapText="0"/>
    </xf>
    <xf borderId="4" fillId="2" fontId="2" numFmtId="164" xfId="0" applyAlignment="1" applyBorder="1" applyFont="1" applyNumberFormat="1">
      <alignment shrinkToFit="0" vertical="bottom" wrapText="0"/>
    </xf>
    <xf borderId="15" fillId="2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30" fillId="0" fontId="1" numFmtId="0" xfId="0" applyAlignment="1" applyBorder="1" applyFont="1">
      <alignment shrinkToFit="0" vertical="bottom" wrapText="0"/>
    </xf>
    <xf borderId="4" fillId="2" fontId="4" numFmtId="10" xfId="0" applyAlignment="1" applyBorder="1" applyFont="1" applyNumberFormat="1">
      <alignment shrinkToFit="0" vertical="bottom" wrapText="0"/>
    </xf>
    <xf borderId="4" fillId="2" fontId="1" numFmtId="170" xfId="0" applyAlignment="1" applyBorder="1" applyFont="1" applyNumberFormat="1">
      <alignment shrinkToFit="0" vertical="bottom" wrapText="0"/>
    </xf>
    <xf borderId="31" fillId="0" fontId="1" numFmtId="164" xfId="0" applyAlignment="1" applyBorder="1" applyFont="1" applyNumberFormat="1">
      <alignment shrinkToFit="0" vertical="bottom" wrapText="0"/>
    </xf>
    <xf borderId="4" fillId="2" fontId="1" numFmtId="164" xfId="0" applyAlignment="1" applyBorder="1" applyFont="1" applyNumberFormat="1">
      <alignment horizontal="right" shrinkToFit="0" vertical="bottom" wrapText="0"/>
    </xf>
    <xf borderId="32" fillId="4" fontId="1" numFmtId="0" xfId="0" applyAlignment="1" applyBorder="1" applyFont="1">
      <alignment horizontal="left" shrinkToFit="0" vertical="center" wrapText="1"/>
    </xf>
    <xf borderId="4" fillId="2" fontId="1" numFmtId="1" xfId="0" applyAlignment="1" applyBorder="1" applyFont="1" applyNumberFormat="1">
      <alignment shrinkToFit="0" vertical="bottom" wrapText="0"/>
    </xf>
    <xf borderId="4" fillId="2" fontId="5" numFmtId="10" xfId="0" applyAlignment="1" applyBorder="1" applyFont="1" applyNumberFormat="1">
      <alignment shrinkToFit="0" vertical="bottom" wrapText="0"/>
    </xf>
    <xf borderId="14" fillId="2" fontId="4" numFmtId="10" xfId="0" applyAlignment="1" applyBorder="1" applyFont="1" applyNumberFormat="1">
      <alignment shrinkToFit="0" vertical="bottom" wrapText="0"/>
    </xf>
    <xf borderId="4" fillId="2" fontId="1" numFmtId="171" xfId="0" applyAlignment="1" applyBorder="1" applyFont="1" applyNumberFormat="1">
      <alignment horizontal="left" shrinkToFit="0" vertical="bottom" wrapText="0"/>
    </xf>
    <xf borderId="31" fillId="0" fontId="5" numFmtId="172" xfId="0" applyAlignment="1" applyBorder="1" applyFont="1" applyNumberFormat="1">
      <alignment shrinkToFit="0" vertical="bottom" wrapText="0"/>
    </xf>
    <xf borderId="16" fillId="4" fontId="1" numFmtId="172" xfId="0" applyAlignment="1" applyBorder="1" applyFont="1" applyNumberFormat="1">
      <alignment horizontal="right" shrinkToFit="0" vertical="bottom" wrapText="0"/>
    </xf>
    <xf borderId="15" fillId="2" fontId="7" numFmtId="0" xfId="0" applyAlignment="1" applyBorder="1" applyFont="1">
      <alignment horizontal="center" shrinkToFit="0" vertical="top" wrapText="0"/>
    </xf>
    <xf borderId="4" fillId="2" fontId="2" numFmtId="0" xfId="0" applyAlignment="1" applyBorder="1" applyFont="1">
      <alignment shrinkToFit="0" vertical="top" wrapText="0"/>
    </xf>
    <xf borderId="4" fillId="4" fontId="2" numFmtId="164" xfId="0" applyAlignment="1" applyBorder="1" applyFont="1" applyNumberFormat="1">
      <alignment shrinkToFit="0" vertical="top" wrapText="0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horizontal="left" shrinkToFit="0" vertical="top" wrapText="0"/>
    </xf>
    <xf borderId="16" fillId="4" fontId="1" numFmtId="172" xfId="0" applyAlignment="1" applyBorder="1" applyFont="1" applyNumberFormat="1">
      <alignment horizontal="right" shrinkToFit="0" vertical="top" wrapText="0"/>
    </xf>
    <xf borderId="19" fillId="2" fontId="7" numFmtId="0" xfId="0" applyAlignment="1" applyBorder="1" applyFont="1">
      <alignment horizontal="center" shrinkToFit="0" vertical="top" wrapText="0"/>
    </xf>
    <xf borderId="20" fillId="2" fontId="2" numFmtId="0" xfId="0" applyAlignment="1" applyBorder="1" applyFont="1">
      <alignment shrinkToFit="0" vertical="top" wrapText="0"/>
    </xf>
    <xf borderId="20" fillId="2" fontId="2" numFmtId="164" xfId="0" applyAlignment="1" applyBorder="1" applyFont="1" applyNumberFormat="1">
      <alignment shrinkToFit="0" vertical="top" wrapText="0"/>
    </xf>
    <xf borderId="20" fillId="2" fontId="1" numFmtId="0" xfId="0" applyAlignment="1" applyBorder="1" applyFont="1">
      <alignment shrinkToFit="0" vertical="top" wrapText="0"/>
    </xf>
    <xf borderId="20" fillId="2" fontId="1" numFmtId="0" xfId="0" applyAlignment="1" applyBorder="1" applyFont="1">
      <alignment horizontal="left" shrinkToFit="0" vertical="top" wrapText="0"/>
    </xf>
    <xf borderId="21" fillId="2" fontId="1" numFmtId="0" xfId="0" applyAlignment="1" applyBorder="1" applyFont="1">
      <alignment shrinkToFit="0" vertical="top" wrapText="0"/>
    </xf>
    <xf borderId="5" fillId="5" fontId="1" numFmtId="0" xfId="0" applyAlignment="1" applyBorder="1" applyFill="1" applyFont="1">
      <alignment shrinkToFit="0" vertical="bottom" wrapText="0"/>
    </xf>
    <xf borderId="4" fillId="5" fontId="5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shrinkToFit="0" vertical="bottom" wrapText="0"/>
    </xf>
    <xf borderId="4" fillId="5" fontId="4" numFmtId="10" xfId="0" applyAlignment="1" applyBorder="1" applyFont="1" applyNumberFormat="1">
      <alignment shrinkToFit="0" vertical="bottom" wrapText="0"/>
    </xf>
    <xf borderId="11" fillId="5" fontId="1" numFmtId="0" xfId="0" applyAlignment="1" applyBorder="1" applyFont="1">
      <alignment shrinkToFit="0" vertical="bottom" wrapText="0"/>
    </xf>
    <xf borderId="12" fillId="5" fontId="2" numFmtId="0" xfId="0" applyAlignment="1" applyBorder="1" applyFont="1">
      <alignment shrinkToFit="0" vertical="bottom" wrapText="0"/>
    </xf>
    <xf borderId="14" fillId="5" fontId="1" numFmtId="0" xfId="0" applyAlignment="1" applyBorder="1" applyFont="1">
      <alignment shrinkToFit="0" vertical="bottom" wrapText="0"/>
    </xf>
    <xf borderId="14" fillId="5" fontId="4" numFmtId="10" xfId="0" applyAlignment="1" applyBorder="1" applyFont="1" applyNumberFormat="1">
      <alignment shrinkToFit="0" vertical="bottom" wrapText="0"/>
    </xf>
    <xf borderId="13" fillId="5" fontId="1" numFmtId="0" xfId="0" applyAlignment="1" applyBorder="1" applyFon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4" fillId="5" fontId="1" numFmtId="171" xfId="0" applyAlignment="1" applyBorder="1" applyFont="1" applyNumberFormat="1">
      <alignment horizontal="left" shrinkToFit="0" vertical="bottom" wrapText="0"/>
    </xf>
    <xf borderId="4" fillId="5" fontId="1" numFmtId="167" xfId="0" applyAlignment="1" applyBorder="1" applyFont="1" applyNumberFormat="1">
      <alignment shrinkToFit="0" vertical="bottom" wrapText="0"/>
    </xf>
    <xf borderId="4" fillId="5" fontId="2" numFmtId="0" xfId="0" applyAlignment="1" applyBorder="1" applyFont="1">
      <alignment shrinkToFit="0" vertical="bottom" wrapText="0"/>
    </xf>
    <xf borderId="16" fillId="5" fontId="1" numFmtId="0" xfId="0" applyAlignment="1" applyBorder="1" applyFont="1">
      <alignment shrinkToFit="0" vertical="bottom" wrapText="0"/>
    </xf>
    <xf borderId="4" fillId="5" fontId="1" numFmtId="166" xfId="0" applyAlignment="1" applyBorder="1" applyFont="1" applyNumberFormat="1">
      <alignment shrinkToFit="0" vertical="bottom" wrapText="0"/>
    </xf>
    <xf borderId="15" fillId="5" fontId="1" numFmtId="0" xfId="0" applyAlignment="1" applyBorder="1" applyFont="1">
      <alignment shrinkToFit="0" vertical="bottom" wrapText="0"/>
    </xf>
    <xf borderId="17" fillId="5" fontId="1" numFmtId="0" xfId="0" applyAlignment="1" applyBorder="1" applyFont="1">
      <alignment shrinkToFit="0" vertical="bottom" wrapText="0"/>
    </xf>
    <xf borderId="17" fillId="5" fontId="1" numFmtId="172" xfId="0" applyAlignment="1" applyBorder="1" applyFont="1" applyNumberFormat="1">
      <alignment shrinkToFit="0" vertical="bottom" wrapText="0"/>
    </xf>
    <xf borderId="4" fillId="5" fontId="1" numFmtId="0" xfId="0" applyAlignment="1" applyBorder="1" applyFont="1">
      <alignment horizontal="left" shrinkToFit="0" vertical="bottom" wrapText="0"/>
    </xf>
    <xf borderId="16" fillId="5" fontId="1" numFmtId="166" xfId="0" applyAlignment="1" applyBorder="1" applyFont="1" applyNumberFormat="1">
      <alignment shrinkToFit="0" vertical="bottom" wrapText="0"/>
    </xf>
    <xf borderId="4" fillId="5" fontId="1" numFmtId="9" xfId="0" applyAlignment="1" applyBorder="1" applyFont="1" applyNumberFormat="1">
      <alignment shrinkToFit="0" vertical="bottom" wrapText="0"/>
    </xf>
    <xf borderId="4" fillId="5" fontId="1" numFmtId="173" xfId="0" applyAlignment="1" applyBorder="1" applyFont="1" applyNumberFormat="1">
      <alignment shrinkToFit="0" vertical="bottom" wrapText="0"/>
    </xf>
    <xf borderId="4" fillId="5" fontId="2" numFmtId="167" xfId="0" applyAlignment="1" applyBorder="1" applyFont="1" applyNumberFormat="1">
      <alignment shrinkToFit="0" vertical="bottom" wrapText="0"/>
    </xf>
    <xf borderId="16" fillId="5" fontId="1" numFmtId="10" xfId="0" applyAlignment="1" applyBorder="1" applyFont="1" applyNumberFormat="1">
      <alignment shrinkToFit="0" vertical="bottom" wrapText="0"/>
    </xf>
    <xf borderId="4" fillId="5" fontId="1" numFmtId="10" xfId="0" applyAlignment="1" applyBorder="1" applyFont="1" applyNumberFormat="1">
      <alignment shrinkToFit="0" vertical="bottom" wrapText="0"/>
    </xf>
    <xf borderId="17" fillId="5" fontId="1" numFmtId="167" xfId="0" applyAlignment="1" applyBorder="1" applyFont="1" applyNumberFormat="1">
      <alignment shrinkToFit="0" vertical="bottom" wrapText="0"/>
    </xf>
    <xf borderId="16" fillId="5" fontId="1" numFmtId="167" xfId="0" applyAlignment="1" applyBorder="1" applyFont="1" applyNumberFormat="1">
      <alignment shrinkToFit="0" vertical="bottom" wrapText="0"/>
    </xf>
    <xf borderId="4" fillId="5" fontId="1" numFmtId="2" xfId="0" applyAlignment="1" applyBorder="1" applyFont="1" applyNumberFormat="1">
      <alignment shrinkToFit="0" vertical="bottom" wrapText="0"/>
    </xf>
    <xf borderId="4" fillId="5" fontId="1" numFmtId="172" xfId="0" applyAlignment="1" applyBorder="1" applyFont="1" applyNumberFormat="1">
      <alignment horizontal="right" shrinkToFit="0" vertical="bottom" wrapText="0"/>
    </xf>
    <xf borderId="4" fillId="5" fontId="1" numFmtId="172" xfId="0" applyAlignment="1" applyBorder="1" applyFont="1" applyNumberFormat="1">
      <alignment shrinkToFit="0" vertical="bottom" wrapText="0"/>
    </xf>
    <xf borderId="4" fillId="5" fontId="1" numFmtId="174" xfId="0" applyAlignment="1" applyBorder="1" applyFont="1" applyNumberFormat="1">
      <alignment horizontal="left" shrinkToFit="0" vertical="bottom" wrapText="0"/>
    </xf>
    <xf borderId="16" fillId="5" fontId="4" numFmtId="166" xfId="0" applyAlignment="1" applyBorder="1" applyFont="1" applyNumberFormat="1">
      <alignment shrinkToFit="0" vertical="bottom" wrapText="0"/>
    </xf>
    <xf borderId="4" fillId="5" fontId="1" numFmtId="175" xfId="0" applyAlignment="1" applyBorder="1" applyFont="1" applyNumberFormat="1">
      <alignment shrinkToFit="0" vertical="bottom" wrapText="0"/>
    </xf>
    <xf borderId="19" fillId="5" fontId="1" numFmtId="0" xfId="0" applyAlignment="1" applyBorder="1" applyFont="1">
      <alignment shrinkToFit="0" vertical="bottom" wrapText="0"/>
    </xf>
    <xf borderId="20" fillId="5" fontId="1" numFmtId="0" xfId="0" applyAlignment="1" applyBorder="1" applyFont="1">
      <alignment horizontal="left" shrinkToFit="0" vertical="bottom" wrapText="0"/>
    </xf>
    <xf borderId="20" fillId="5" fontId="1" numFmtId="172" xfId="0" applyAlignment="1" applyBorder="1" applyFont="1" applyNumberFormat="1">
      <alignment shrinkToFit="0" vertical="bottom" wrapText="0"/>
    </xf>
    <xf borderId="20" fillId="5" fontId="1" numFmtId="0" xfId="0" applyAlignment="1" applyBorder="1" applyFont="1">
      <alignment shrinkToFit="0" vertical="bottom" wrapText="0"/>
    </xf>
    <xf borderId="20" fillId="5" fontId="2" numFmtId="0" xfId="0" applyAlignment="1" applyBorder="1" applyFont="1">
      <alignment shrinkToFit="0" vertical="bottom" wrapText="0"/>
    </xf>
    <xf borderId="21" fillId="5" fontId="2" numFmtId="10" xfId="0" applyAlignment="1" applyBorder="1" applyFont="1" applyNumberFormat="1">
      <alignment shrinkToFit="0" vertical="bottom" wrapText="0"/>
    </xf>
    <xf borderId="4" fillId="2" fontId="14" numFmtId="0" xfId="0" applyAlignment="1" applyBorder="1" applyFont="1">
      <alignment shrinkToFit="0" vertical="bottom" wrapText="0"/>
    </xf>
    <xf borderId="16" fillId="2" fontId="14" numFmtId="10" xfId="0" applyAlignment="1" applyBorder="1" applyFont="1" applyNumberFormat="1">
      <alignment shrinkToFit="0" vertical="bottom" wrapText="0"/>
    </xf>
    <xf borderId="4" fillId="2" fontId="1" numFmtId="176" xfId="0" applyAlignment="1" applyBorder="1" applyFont="1" applyNumberFormat="1">
      <alignment shrinkToFit="0" vertical="bottom" wrapText="0"/>
    </xf>
    <xf borderId="4" fillId="4" fontId="1" numFmtId="10" xfId="0" applyAlignment="1" applyBorder="1" applyFont="1" applyNumberFormat="1">
      <alignment shrinkToFit="0" vertical="bottom" wrapText="0"/>
    </xf>
    <xf borderId="16" fillId="2" fontId="1" numFmtId="10" xfId="0" applyAlignment="1" applyBorder="1" applyFont="1" applyNumberForma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6" fillId="4" fontId="2" numFmtId="164" xfId="0" applyAlignment="1" applyBorder="1" applyFont="1" applyNumberForma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3" fillId="4" fontId="1" numFmtId="164" xfId="0" applyAlignment="1" applyBorder="1" applyFont="1" applyNumberFormat="1">
      <alignment shrinkToFit="0" vertical="bottom" wrapText="0"/>
    </xf>
    <xf borderId="16" fillId="4" fontId="2" numFmtId="172" xfId="0" applyAlignment="1" applyBorder="1" applyFont="1" applyNumberFormat="1">
      <alignment horizontal="right" shrinkToFit="0" vertical="bottom" wrapText="0"/>
    </xf>
    <xf borderId="20" fillId="2" fontId="1" numFmtId="174" xfId="0" applyAlignment="1" applyBorder="1" applyFont="1" applyNumberFormat="1">
      <alignment horizontal="left" shrinkToFit="0" vertical="bottom" wrapText="0"/>
    </xf>
    <xf borderId="21" fillId="2" fontId="1" numFmtId="0" xfId="0" applyAlignment="1" applyBorder="1" applyFont="1">
      <alignment shrinkToFit="0" vertical="bottom" wrapText="0"/>
    </xf>
    <xf borderId="4" fillId="4" fontId="2" numFmtId="164" xfId="0" applyAlignment="1" applyBorder="1" applyFont="1" applyNumberFormat="1">
      <alignment shrinkToFit="0" vertical="bottom" wrapText="0"/>
    </xf>
    <xf borderId="17" fillId="4" fontId="2" numFmtId="164" xfId="0" applyAlignment="1" applyBorder="1" applyFont="1" applyNumberFormat="1">
      <alignment shrinkToFit="0" vertical="bottom" wrapText="0"/>
    </xf>
    <xf borderId="18" fillId="4" fontId="2" numFmtId="164" xfId="0" applyAlignment="1" applyBorder="1" applyFont="1" applyNumberFormat="1">
      <alignment shrinkToFit="0" vertical="bottom" wrapText="0"/>
    </xf>
    <xf borderId="25" fillId="2" fontId="2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horizontal="right" shrinkToFit="1" vertical="bottom" wrapText="0"/>
    </xf>
    <xf borderId="18" fillId="4" fontId="1" numFmtId="164" xfId="0" applyAlignment="1" applyBorder="1" applyFont="1" applyNumberFormat="1">
      <alignment horizontal="right" shrinkToFit="1" vertical="bottom" wrapText="0"/>
    </xf>
    <xf borderId="13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horizontal="center" shrinkToFit="0" vertical="bottom" wrapText="0"/>
    </xf>
    <xf borderId="33" fillId="2" fontId="1" numFmtId="164" xfId="0" applyAlignment="1" applyBorder="1" applyFont="1" applyNumberFormat="1">
      <alignment shrinkToFit="0" vertical="bottom" wrapText="0"/>
    </xf>
    <xf borderId="34" fillId="4" fontId="1" numFmtId="164" xfId="0" applyAlignment="1" applyBorder="1" applyFont="1" applyNumberFormat="1">
      <alignment shrinkToFit="0" vertical="bottom" wrapText="0"/>
    </xf>
    <xf borderId="4" fillId="4" fontId="2" numFmtId="166" xfId="0" applyAlignment="1" applyBorder="1" applyFont="1" applyNumberFormat="1">
      <alignment shrinkToFit="0" vertical="bottom" wrapText="0"/>
    </xf>
    <xf borderId="4" fillId="2" fontId="1" numFmtId="9" xfId="0" applyAlignment="1" applyBorder="1" applyFont="1" applyNumberFormat="1">
      <alignment shrinkToFit="0" vertical="bottom" wrapText="0"/>
    </xf>
    <xf borderId="20" fillId="4" fontId="2" numFmtId="172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horizontal="right" shrinkToFit="0" vertical="bottom" wrapText="0"/>
    </xf>
    <xf borderId="4" fillId="2" fontId="15" numFmtId="164" xfId="0" applyAlignment="1" applyBorder="1" applyFont="1" applyNumberFormat="1">
      <alignment horizontal="left" shrinkToFit="0" vertical="bottom" wrapText="0"/>
    </xf>
    <xf borderId="4" fillId="2" fontId="15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horizontal="right" shrinkToFit="0" vertical="bottom" wrapText="0"/>
    </xf>
    <xf borderId="23" fillId="2" fontId="1" numFmtId="177" xfId="0" applyAlignment="1" applyBorder="1" applyFont="1" applyNumberFormat="1">
      <alignment horizontal="right" shrinkToFit="0" vertical="bottom" wrapText="0"/>
    </xf>
    <xf borderId="24" fillId="2" fontId="5" numFmtId="177" xfId="0" applyAlignment="1" applyBorder="1" applyFont="1" applyNumberFormat="1">
      <alignment horizontal="right" shrinkToFit="0" vertical="bottom" wrapText="0"/>
    </xf>
    <xf borderId="22" fillId="2" fontId="5" numFmtId="177" xfId="0" applyAlignment="1" applyBorder="1" applyFont="1" applyNumberFormat="1">
      <alignment horizontal="right" shrinkToFit="0" vertical="bottom" wrapText="0"/>
    </xf>
    <xf borderId="12" fillId="2" fontId="1" numFmtId="0" xfId="0" applyAlignment="1" applyBorder="1" applyFont="1">
      <alignment shrinkToFit="0" vertical="bottom" wrapText="0"/>
    </xf>
    <xf borderId="15" fillId="4" fontId="1" numFmtId="10" xfId="0" applyAlignment="1" applyBorder="1" applyFont="1" applyNumberFormat="1">
      <alignment horizontal="right" shrinkToFit="0" vertical="bottom" wrapText="0"/>
    </xf>
    <xf borderId="4" fillId="2" fontId="2" numFmtId="10" xfId="0" applyAlignment="1" applyBorder="1" applyFont="1" applyNumberFormat="1">
      <alignment shrinkToFit="0" vertical="bottom" wrapText="0"/>
    </xf>
    <xf borderId="15" fillId="4" fontId="1" numFmtId="168" xfId="0" applyAlignment="1" applyBorder="1" applyFont="1" applyNumberFormat="1">
      <alignment shrinkToFit="0" vertical="bottom" wrapText="0"/>
    </xf>
    <xf borderId="4" fillId="2" fontId="1" numFmtId="168" xfId="0" applyAlignment="1" applyBorder="1" applyFont="1" applyNumberFormat="1">
      <alignment shrinkToFit="0" vertical="bottom" wrapText="0"/>
    </xf>
    <xf borderId="4" fillId="2" fontId="2" numFmtId="168" xfId="0" applyAlignment="1" applyBorder="1" applyFont="1" applyNumberFormat="1">
      <alignment shrinkToFit="0" vertical="bottom" wrapText="0"/>
    </xf>
    <xf borderId="16" fillId="2" fontId="1" numFmtId="168" xfId="0" applyAlignment="1" applyBorder="1" applyFont="1" applyNumberFormat="1">
      <alignment shrinkToFit="0" vertical="bottom" wrapText="0"/>
    </xf>
    <xf borderId="4" fillId="2" fontId="1" numFmtId="178" xfId="0" applyAlignment="1" applyBorder="1" applyFont="1" applyNumberFormat="1">
      <alignment shrinkToFit="0" vertical="bottom" wrapText="0"/>
    </xf>
    <xf borderId="35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horizontal="center" shrinkToFit="0" vertical="bottom" wrapText="0"/>
    </xf>
    <xf borderId="19" fillId="4" fontId="1" numFmtId="166" xfId="0" applyAlignment="1" applyBorder="1" applyFont="1" applyNumberFormat="1">
      <alignment shrinkToFit="0" vertical="bottom" wrapText="0"/>
    </xf>
    <xf borderId="20" fillId="2" fontId="2" numFmtId="166" xfId="0" applyAlignment="1" applyBorder="1" applyFont="1" applyNumberFormat="1">
      <alignment shrinkToFit="0" vertical="bottom" wrapText="0"/>
    </xf>
    <xf borderId="21" fillId="2" fontId="1" numFmtId="166" xfId="0" applyAlignment="1" applyBorder="1" applyFont="1" applyNumberFormat="1">
      <alignment shrinkToFit="0" vertical="bottom" wrapText="0"/>
    </xf>
    <xf borderId="4" fillId="2" fontId="2" numFmtId="166" xfId="0" applyAlignment="1" applyBorder="1" applyFont="1" applyNumberFormat="1">
      <alignment shrinkToFit="0" vertical="bottom" wrapText="0"/>
    </xf>
    <xf borderId="24" fillId="2" fontId="5" numFmtId="166" xfId="0" applyAlignment="1" applyBorder="1" applyFont="1" applyNumberFormat="1">
      <alignment shrinkToFit="0" vertical="bottom" wrapText="0"/>
    </xf>
    <xf borderId="22" fillId="2" fontId="5" numFmtId="166" xfId="0" applyAlignment="1" applyBorder="1" applyFont="1" applyNumberFormat="1">
      <alignment shrinkToFit="0" vertical="bottom" wrapText="0"/>
    </xf>
    <xf borderId="19" fillId="4" fontId="1" numFmtId="168" xfId="0" applyAlignment="1" applyBorder="1" applyFont="1" applyNumberFormat="1">
      <alignment shrinkToFit="0" vertical="bottom" wrapText="0"/>
    </xf>
    <xf borderId="20" fillId="2" fontId="1" numFmtId="168" xfId="0" applyAlignment="1" applyBorder="1" applyFont="1" applyNumberFormat="1">
      <alignment shrinkToFit="0" vertical="bottom" wrapText="0"/>
    </xf>
    <xf borderId="20" fillId="2" fontId="2" numFmtId="168" xfId="0" applyAlignment="1" applyBorder="1" applyFont="1" applyNumberFormat="1">
      <alignment shrinkToFit="0" vertical="bottom" wrapText="0"/>
    </xf>
    <xf borderId="21" fillId="2" fontId="1" numFmtId="168" xfId="0" applyAlignment="1" applyBorder="1" applyFont="1" applyNumberFormat="1">
      <alignment shrinkToFit="0" vertical="bottom" wrapText="0"/>
    </xf>
    <xf borderId="4" fillId="2" fontId="15" numFmtId="0" xfId="0" applyAlignment="1" applyBorder="1" applyFont="1">
      <alignment horizontal="left" shrinkToFit="0" vertical="bottom" wrapText="0"/>
    </xf>
    <xf borderId="20" fillId="2" fontId="1" numFmtId="0" xfId="0" applyAlignment="1" applyBorder="1" applyFont="1">
      <alignment horizontal="right" shrinkToFit="0" vertical="bottom" wrapText="0"/>
    </xf>
    <xf borderId="36" fillId="4" fontId="1" numFmtId="177" xfId="0" applyAlignment="1" applyBorder="1" applyFont="1" applyNumberFormat="1">
      <alignment horizontal="center" shrinkToFit="0" vertical="bottom" wrapText="0"/>
    </xf>
    <xf borderId="23" fillId="2" fontId="5" numFmtId="177" xfId="0" applyAlignment="1" applyBorder="1" applyFont="1" applyNumberFormat="1">
      <alignment horizontal="center" shrinkToFit="0" vertical="bottom" wrapText="0"/>
    </xf>
    <xf borderId="24" fillId="2" fontId="5" numFmtId="177" xfId="0" applyAlignment="1" applyBorder="1" applyFont="1" applyNumberFormat="1">
      <alignment horizontal="center" shrinkToFit="0" vertical="bottom" wrapText="0"/>
    </xf>
    <xf borderId="22" fillId="2" fontId="5" numFmtId="177" xfId="0" applyAlignment="1" applyBorder="1" applyFont="1" applyNumberFormat="1">
      <alignment horizontal="center" shrinkToFit="0" vertical="bottom" wrapText="0"/>
    </xf>
    <xf borderId="4" fillId="2" fontId="15" numFmtId="0" xfId="0" applyAlignment="1" applyBorder="1" applyFont="1">
      <alignment horizontal="center" shrinkToFit="0" vertical="bottom" wrapText="0"/>
    </xf>
    <xf borderId="37" fillId="2" fontId="2" numFmtId="0" xfId="0" applyAlignment="1" applyBorder="1" applyFont="1">
      <alignment horizontal="right" shrinkToFit="0" vertical="bottom" wrapText="0"/>
    </xf>
    <xf borderId="38" fillId="2" fontId="5" numFmtId="166" xfId="0" applyAlignment="1" applyBorder="1" applyFont="1" applyNumberFormat="1">
      <alignment horizontal="center" shrinkToFit="0" vertical="bottom" wrapText="0"/>
    </xf>
    <xf borderId="4" fillId="2" fontId="1" numFmtId="177" xfId="0" applyAlignment="1" applyBorder="1" applyFont="1" applyNumberFormat="1">
      <alignment horizontal="center" shrinkToFit="0" vertical="bottom" wrapText="0"/>
    </xf>
    <xf borderId="4" fillId="2" fontId="2" numFmtId="177" xfId="0" applyAlignment="1" applyBorder="1" applyFont="1" applyNumberFormat="1">
      <alignment horizontal="center" shrinkToFit="0" vertical="bottom" wrapText="0"/>
    </xf>
    <xf borderId="16" fillId="2" fontId="1" numFmtId="177" xfId="0" applyAlignment="1" applyBorder="1" applyFont="1" applyNumberFormat="1">
      <alignment horizontal="center" shrinkToFit="0" vertical="bottom" wrapText="0"/>
    </xf>
    <xf borderId="38" fillId="2" fontId="4" numFmtId="10" xfId="0" applyAlignment="1" applyBorder="1" applyFont="1" applyNumberFormat="1">
      <alignment horizontal="center" shrinkToFit="0" vertical="bottom" wrapText="0"/>
    </xf>
    <xf borderId="38" fillId="2" fontId="1" numFmtId="0" xfId="0" applyAlignment="1" applyBorder="1" applyFont="1">
      <alignment shrinkToFit="0" vertical="bottom" wrapText="0"/>
    </xf>
    <xf borderId="16" fillId="2" fontId="2" numFmtId="177" xfId="0" applyAlignment="1" applyBorder="1" applyFont="1" applyNumberFormat="1">
      <alignment horizontal="center" shrinkToFit="0" vertical="bottom" wrapText="0"/>
    </xf>
    <xf borderId="38" fillId="2" fontId="15" numFmtId="0" xfId="0" applyAlignment="1" applyBorder="1" applyFont="1">
      <alignment shrinkToFit="0" vertical="bottom" wrapText="0"/>
    </xf>
    <xf borderId="39" fillId="2" fontId="1" numFmtId="0" xfId="0" applyAlignment="1" applyBorder="1" applyFont="1">
      <alignment shrinkToFit="0" vertical="bottom" wrapText="0"/>
    </xf>
    <xf borderId="39" fillId="2" fontId="5" numFmtId="166" xfId="0" applyAlignment="1" applyBorder="1" applyFont="1" applyNumberFormat="1">
      <alignment horizontal="center" shrinkToFit="0" vertical="bottom" wrapText="0"/>
    </xf>
    <xf borderId="20" fillId="2" fontId="1" numFmtId="177" xfId="0" applyAlignment="1" applyBorder="1" applyFont="1" applyNumberFormat="1">
      <alignment horizontal="center" shrinkToFit="0" vertical="bottom" wrapText="0"/>
    </xf>
    <xf borderId="20" fillId="2" fontId="2" numFmtId="177" xfId="0" applyAlignment="1" applyBorder="1" applyFont="1" applyNumberFormat="1">
      <alignment horizontal="center" shrinkToFit="0" vertical="bottom" wrapText="0"/>
    </xf>
    <xf borderId="21" fillId="2" fontId="1" numFmtId="177" xfId="0" applyAlignment="1" applyBorder="1" applyFont="1" applyNumberFormat="1">
      <alignment horizontal="center" shrinkToFit="0" vertical="bottom" wrapText="0"/>
    </xf>
    <xf borderId="36" fillId="2" fontId="1" numFmtId="166" xfId="0" applyAlignment="1" applyBorder="1" applyFont="1" applyNumberFormat="1">
      <alignment horizontal="center" shrinkToFit="0" vertical="bottom" wrapText="0"/>
    </xf>
    <xf borderId="37" fillId="2" fontId="5" numFmtId="166" xfId="0" applyAlignment="1" applyBorder="1" applyFont="1" applyNumberFormat="1">
      <alignment horizontal="center" shrinkToFit="0" vertical="bottom" wrapText="0"/>
    </xf>
    <xf borderId="14" fillId="2" fontId="1" numFmtId="166" xfId="0" applyAlignment="1" applyBorder="1" applyFont="1" applyNumberFormat="1">
      <alignment horizontal="center" shrinkToFit="0" vertical="bottom" wrapText="0"/>
    </xf>
    <xf borderId="14" fillId="2" fontId="2" numFmtId="166" xfId="0" applyAlignment="1" applyBorder="1" applyFont="1" applyNumberFormat="1">
      <alignment horizontal="center" shrinkToFit="0" vertical="bottom" wrapText="0"/>
    </xf>
    <xf borderId="13" fillId="2" fontId="1" numFmtId="166" xfId="0" applyAlignment="1" applyBorder="1" applyFont="1" applyNumberFormat="1">
      <alignment horizontal="center" shrinkToFit="0" vertical="bottom" wrapText="0"/>
    </xf>
    <xf borderId="15" fillId="2" fontId="4" numFmtId="10" xfId="0" applyAlignment="1" applyBorder="1" applyFont="1" applyNumberFormat="1">
      <alignment horizontal="center" shrinkToFit="0" vertical="bottom" wrapText="0"/>
    </xf>
    <xf borderId="4" fillId="2" fontId="1" numFmtId="166" xfId="0" applyAlignment="1" applyBorder="1" applyFont="1" applyNumberFormat="1">
      <alignment horizontal="center" shrinkToFit="0" vertical="bottom" wrapText="0"/>
    </xf>
    <xf borderId="4" fillId="2" fontId="2" numFmtId="166" xfId="0" applyAlignment="1" applyBorder="1" applyFont="1" applyNumberForma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16" fillId="2" fontId="2" numFmtId="166" xfId="0" applyAlignment="1" applyBorder="1" applyFont="1" applyNumberFormat="1">
      <alignment horizontal="center" shrinkToFit="0" vertical="bottom" wrapText="0"/>
    </xf>
    <xf borderId="20" fillId="2" fontId="1" numFmtId="166" xfId="0" applyAlignment="1" applyBorder="1" applyFont="1" applyNumberFormat="1">
      <alignment horizontal="center" shrinkToFit="0" vertical="bottom" wrapText="0"/>
    </xf>
    <xf borderId="20" fillId="2" fontId="2" numFmtId="166" xfId="0" applyAlignment="1" applyBorder="1" applyFont="1" applyNumberFormat="1">
      <alignment horizontal="center" shrinkToFit="0" vertical="bottom" wrapText="0"/>
    </xf>
    <xf borderId="21" fillId="2" fontId="1" numFmtId="166" xfId="0" applyAlignment="1" applyBorder="1" applyFont="1" applyNumberFormat="1">
      <alignment horizontal="center" shrinkToFit="0" vertical="bottom" wrapText="0"/>
    </xf>
    <xf borderId="6" fillId="2" fontId="1" numFmtId="179" xfId="0" applyAlignment="1" applyBorder="1" applyFont="1" applyNumberFormat="1">
      <alignment horizontal="left" shrinkToFit="0" vertical="bottom" wrapText="0"/>
    </xf>
    <xf borderId="4" fillId="4" fontId="1" numFmtId="180" xfId="0" applyAlignment="1" applyBorder="1" applyFont="1" applyNumberFormat="1">
      <alignment shrinkToFit="0" vertical="bottom" wrapText="0"/>
    </xf>
    <xf borderId="16" fillId="2" fontId="1" numFmtId="180" xfId="0" applyAlignment="1" applyBorder="1" applyFont="1" applyNumberFormat="1">
      <alignment shrinkToFit="0" vertical="bottom" wrapText="0"/>
    </xf>
    <xf borderId="17" fillId="4" fontId="1" numFmtId="10" xfId="0" applyAlignment="1" applyBorder="1" applyFont="1" applyNumberFormat="1">
      <alignment shrinkToFit="0" vertical="bottom" wrapText="0"/>
    </xf>
    <xf borderId="18" fillId="2" fontId="1" numFmtId="10" xfId="0" applyAlignment="1" applyBorder="1" applyFont="1" applyNumberFormat="1">
      <alignment shrinkToFit="0" vertical="bottom" wrapText="0"/>
    </xf>
    <xf borderId="16" fillId="2" fontId="2" numFmtId="164" xfId="0" applyAlignment="1" applyBorder="1" applyFont="1" applyNumberFormat="1">
      <alignment shrinkToFit="0" vertical="bottom" wrapText="0"/>
    </xf>
    <xf borderId="40" fillId="2" fontId="1" numFmtId="0" xfId="0" applyAlignment="1" applyBorder="1" applyFon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42" fillId="2" fontId="1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4.5"/>
    <col customWidth="1" min="3" max="3" width="21.63"/>
    <col customWidth="1" min="4" max="10" width="8.5"/>
    <col customWidth="1" min="11" max="12" width="7.63"/>
    <col customWidth="1" min="13" max="13" width="2.63"/>
    <col customWidth="1" min="14" max="14" width="7.63"/>
    <col customWidth="1" min="15" max="15" width="11.88"/>
    <col customWidth="1" min="16" max="16" width="3.63"/>
    <col customWidth="1" min="17" max="20" width="9.13"/>
    <col customWidth="1" min="21" max="26" width="10.0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43.5" customHeight="1">
      <c r="A2" s="5"/>
      <c r="B2" s="6" t="s">
        <v>0</v>
      </c>
      <c r="C2" s="7"/>
      <c r="D2" s="8" t="s">
        <v>1</v>
      </c>
      <c r="E2" s="9"/>
      <c r="F2" s="9"/>
      <c r="G2" s="9"/>
      <c r="H2" s="9"/>
      <c r="I2" s="9"/>
      <c r="J2" s="9"/>
      <c r="K2" s="9"/>
      <c r="L2" s="10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ht="26.25" customHeight="1">
      <c r="A4" s="12"/>
      <c r="B4" s="6" t="s">
        <v>2</v>
      </c>
      <c r="C4" s="7"/>
      <c r="D4" s="13" t="s">
        <v>3</v>
      </c>
      <c r="E4" s="9"/>
      <c r="F4" s="9"/>
      <c r="G4" s="9"/>
      <c r="H4" s="9"/>
      <c r="I4" s="9"/>
      <c r="J4" s="9"/>
      <c r="K4" s="9"/>
      <c r="L4" s="10"/>
      <c r="M4" s="14"/>
      <c r="N4" s="14"/>
      <c r="O4" s="14"/>
      <c r="P4" s="15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0" customHeight="1">
      <c r="A5" s="12"/>
      <c r="B5" s="16"/>
      <c r="C5" s="14"/>
      <c r="D5" s="14"/>
      <c r="E5" s="17"/>
      <c r="F5" s="17"/>
      <c r="G5" s="17"/>
      <c r="H5" s="17"/>
      <c r="I5" s="17"/>
      <c r="J5" s="17"/>
      <c r="K5" s="14"/>
      <c r="L5" s="14"/>
      <c r="M5" s="14"/>
      <c r="N5" s="14"/>
      <c r="O5" s="14"/>
      <c r="P5" s="15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0" customHeight="1">
      <c r="A6" s="5"/>
      <c r="B6" s="4"/>
      <c r="C6" s="4"/>
      <c r="D6" s="18" t="s">
        <v>4</v>
      </c>
      <c r="E6" s="19">
        <v>2005.0</v>
      </c>
      <c r="F6" s="4"/>
      <c r="G6" s="4"/>
      <c r="H6" s="4"/>
      <c r="I6" s="4"/>
      <c r="J6" s="4"/>
      <c r="K6" s="18" t="s">
        <v>4</v>
      </c>
      <c r="L6" s="20">
        <f>$E$6</f>
        <v>2005</v>
      </c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5"/>
      <c r="B7" s="21" t="s">
        <v>5</v>
      </c>
      <c r="C7" s="22"/>
      <c r="D7" s="22"/>
      <c r="E7" s="23"/>
      <c r="F7" s="4"/>
      <c r="G7" s="21" t="s">
        <v>6</v>
      </c>
      <c r="H7" s="22"/>
      <c r="I7" s="22"/>
      <c r="J7" s="22"/>
      <c r="K7" s="22"/>
      <c r="L7" s="23"/>
      <c r="M7" s="4"/>
      <c r="N7" s="24" t="s">
        <v>7</v>
      </c>
      <c r="O7" s="10"/>
      <c r="P7" s="11"/>
      <c r="Q7" s="25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5"/>
      <c r="B8" s="26">
        <v>1.0</v>
      </c>
      <c r="C8" s="27" t="s">
        <v>8</v>
      </c>
      <c r="D8" s="28"/>
      <c r="E8" s="29">
        <v>75000.0</v>
      </c>
      <c r="F8" s="4"/>
      <c r="G8" s="30" t="s">
        <v>9</v>
      </c>
      <c r="H8" s="4"/>
      <c r="I8" s="4"/>
      <c r="J8" s="4"/>
      <c r="K8" s="4"/>
      <c r="L8" s="31"/>
      <c r="M8" s="4"/>
      <c r="N8" s="4"/>
      <c r="O8" s="4"/>
      <c r="P8" s="11"/>
      <c r="Q8" s="25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5"/>
      <c r="B9" s="26">
        <f t="shared" ref="B9:B20" si="1">B8+1</f>
        <v>2</v>
      </c>
      <c r="C9" s="4" t="s">
        <v>10</v>
      </c>
      <c r="D9" s="28"/>
      <c r="E9" s="32"/>
      <c r="F9" s="4"/>
      <c r="G9" s="26">
        <v>1.0</v>
      </c>
      <c r="H9" s="4" t="s">
        <v>11</v>
      </c>
      <c r="I9" s="33"/>
      <c r="J9" s="4"/>
      <c r="K9" s="4"/>
      <c r="L9" s="29">
        <v>12664.0</v>
      </c>
      <c r="M9" s="4"/>
      <c r="N9" s="34">
        <v>6500.0</v>
      </c>
      <c r="O9" s="4" t="s">
        <v>12</v>
      </c>
      <c r="P9" s="11"/>
      <c r="Q9" s="25"/>
      <c r="R9" s="4"/>
      <c r="S9" s="4"/>
      <c r="T9" s="35"/>
      <c r="U9" s="4"/>
      <c r="V9" s="4"/>
      <c r="W9" s="4"/>
      <c r="X9" s="4"/>
      <c r="Y9" s="4"/>
      <c r="Z9" s="4"/>
    </row>
    <row r="10" ht="12.0" customHeight="1">
      <c r="A10" s="5"/>
      <c r="B10" s="26">
        <f t="shared" si="1"/>
        <v>3</v>
      </c>
      <c r="C10" s="36" t="s">
        <v>13</v>
      </c>
      <c r="D10" s="28"/>
      <c r="E10" s="29">
        <v>-16000.0</v>
      </c>
      <c r="F10" s="4"/>
      <c r="G10" s="26">
        <f t="shared" ref="G10:G15" si="2">G9+1</f>
        <v>2</v>
      </c>
      <c r="H10" s="4" t="s">
        <v>14</v>
      </c>
      <c r="I10" s="33"/>
      <c r="J10" s="4"/>
      <c r="K10" s="4"/>
      <c r="L10" s="29">
        <v>18493.0</v>
      </c>
      <c r="M10" s="4"/>
      <c r="N10" s="17"/>
      <c r="O10" s="4"/>
      <c r="P10" s="11"/>
      <c r="Q10" s="25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5"/>
      <c r="B11" s="26">
        <f t="shared" si="1"/>
        <v>4</v>
      </c>
      <c r="C11" s="37" t="s">
        <v>15</v>
      </c>
      <c r="D11" s="38"/>
      <c r="E11" s="39">
        <v>-18000.0</v>
      </c>
      <c r="F11" s="4"/>
      <c r="G11" s="26">
        <f t="shared" si="2"/>
        <v>3</v>
      </c>
      <c r="H11" s="40" t="s">
        <v>16</v>
      </c>
      <c r="I11" s="41"/>
      <c r="J11" s="40"/>
      <c r="K11" s="40"/>
      <c r="L11" s="39">
        <v>6165.0</v>
      </c>
      <c r="M11" s="4"/>
      <c r="N11" s="34">
        <v>1973.0</v>
      </c>
      <c r="O11" s="4" t="s">
        <v>13</v>
      </c>
      <c r="P11" s="11"/>
      <c r="Q11" s="25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5"/>
      <c r="B12" s="26">
        <f t="shared" si="1"/>
        <v>5</v>
      </c>
      <c r="C12" s="42" t="s">
        <v>17</v>
      </c>
      <c r="D12" s="28"/>
      <c r="E12" s="29">
        <f>SUM(E8:E11)</f>
        <v>41000</v>
      </c>
      <c r="F12" s="4"/>
      <c r="G12" s="26">
        <f t="shared" si="2"/>
        <v>4</v>
      </c>
      <c r="H12" s="42" t="s">
        <v>18</v>
      </c>
      <c r="I12" s="33"/>
      <c r="J12" s="4"/>
      <c r="K12" s="4"/>
      <c r="L12" s="29">
        <f>SUM(L9:L11)</f>
        <v>37322</v>
      </c>
      <c r="M12" s="4"/>
      <c r="N12" s="17"/>
      <c r="O12" s="4"/>
      <c r="P12" s="11"/>
      <c r="Q12" s="25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5"/>
      <c r="B13" s="26">
        <f t="shared" si="1"/>
        <v>6</v>
      </c>
      <c r="C13" s="4" t="s">
        <v>19</v>
      </c>
      <c r="D13" s="28"/>
      <c r="E13" s="29">
        <v>-11250.0</v>
      </c>
      <c r="F13" s="4"/>
      <c r="G13" s="26">
        <f t="shared" si="2"/>
        <v>5</v>
      </c>
      <c r="H13" s="4" t="s">
        <v>20</v>
      </c>
      <c r="I13" s="33"/>
      <c r="J13" s="4"/>
      <c r="K13" s="4"/>
      <c r="L13" s="29">
        <v>49500.0</v>
      </c>
      <c r="M13" s="4"/>
      <c r="N13" s="17"/>
      <c r="O13" s="4"/>
      <c r="P13" s="11"/>
      <c r="Q13" s="25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5"/>
      <c r="B14" s="26">
        <f t="shared" si="1"/>
        <v>7</v>
      </c>
      <c r="C14" s="40" t="s">
        <v>21</v>
      </c>
      <c r="D14" s="38"/>
      <c r="E14" s="39">
        <v>-13500.0</v>
      </c>
      <c r="F14" s="4"/>
      <c r="G14" s="26">
        <f t="shared" si="2"/>
        <v>6</v>
      </c>
      <c r="H14" s="40" t="s">
        <v>22</v>
      </c>
      <c r="I14" s="41"/>
      <c r="J14" s="40"/>
      <c r="K14" s="40"/>
      <c r="L14" s="39">
        <v>0.0</v>
      </c>
      <c r="M14" s="4"/>
      <c r="N14" s="17"/>
      <c r="O14" s="4"/>
      <c r="P14" s="11"/>
      <c r="Q14" s="25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5"/>
      <c r="B15" s="26">
        <f t="shared" si="1"/>
        <v>8</v>
      </c>
      <c r="C15" s="42" t="s">
        <v>23</v>
      </c>
      <c r="D15" s="28"/>
      <c r="E15" s="29">
        <f>SUM(E12:E14)</f>
        <v>16250</v>
      </c>
      <c r="F15" s="4"/>
      <c r="G15" s="26">
        <f t="shared" si="2"/>
        <v>7</v>
      </c>
      <c r="H15" s="27" t="s">
        <v>24</v>
      </c>
      <c r="I15" s="33"/>
      <c r="J15" s="4"/>
      <c r="K15" s="4"/>
      <c r="L15" s="29">
        <f>SUM(L12:L14)</f>
        <v>86822</v>
      </c>
      <c r="M15" s="4"/>
      <c r="N15" s="17"/>
      <c r="O15" s="4"/>
      <c r="P15" s="11"/>
      <c r="Q15" s="25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5"/>
      <c r="B16" s="26">
        <f t="shared" si="1"/>
        <v>9</v>
      </c>
      <c r="C16" s="40" t="s">
        <v>25</v>
      </c>
      <c r="D16" s="38"/>
      <c r="E16" s="39">
        <v>-5500.0</v>
      </c>
      <c r="F16" s="4"/>
      <c r="G16" s="30" t="s">
        <v>26</v>
      </c>
      <c r="H16" s="4"/>
      <c r="I16" s="33"/>
      <c r="J16" s="4"/>
      <c r="K16" s="4"/>
      <c r="L16" s="32"/>
      <c r="M16" s="4"/>
      <c r="N16" s="17"/>
      <c r="O16" s="4"/>
      <c r="P16" s="11"/>
      <c r="Q16" s="25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5"/>
      <c r="B17" s="26">
        <f t="shared" si="1"/>
        <v>10</v>
      </c>
      <c r="C17" s="42" t="s">
        <v>27</v>
      </c>
      <c r="D17" s="28"/>
      <c r="E17" s="29">
        <f>SUM(E15:E16)</f>
        <v>10750</v>
      </c>
      <c r="F17" s="4"/>
      <c r="G17" s="26">
        <f>G15+1</f>
        <v>8</v>
      </c>
      <c r="H17" s="4" t="s">
        <v>28</v>
      </c>
      <c r="I17" s="33"/>
      <c r="J17" s="4"/>
      <c r="K17" s="4"/>
      <c r="L17" s="29">
        <v>4654.0</v>
      </c>
      <c r="M17" s="4"/>
      <c r="N17" s="34">
        <v>1294.0</v>
      </c>
      <c r="O17" s="4" t="s">
        <v>29</v>
      </c>
      <c r="P17" s="11"/>
      <c r="Q17" s="25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5"/>
      <c r="B18" s="26">
        <f t="shared" si="1"/>
        <v>11</v>
      </c>
      <c r="C18" s="40" t="s">
        <v>30</v>
      </c>
      <c r="D18" s="38"/>
      <c r="E18" s="39">
        <v>-75.0</v>
      </c>
      <c r="F18" s="4"/>
      <c r="G18" s="26">
        <f t="shared" ref="G18:G20" si="3">G17+1</f>
        <v>9</v>
      </c>
      <c r="H18" s="40" t="s">
        <v>31</v>
      </c>
      <c r="I18" s="41"/>
      <c r="J18" s="40"/>
      <c r="K18" s="40"/>
      <c r="L18" s="39">
        <v>4500.0</v>
      </c>
      <c r="M18" s="4"/>
      <c r="N18" s="17"/>
      <c r="O18" s="4"/>
      <c r="P18" s="11"/>
      <c r="Q18" s="25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5"/>
      <c r="B19" s="26">
        <f t="shared" si="1"/>
        <v>12</v>
      </c>
      <c r="C19" s="42" t="s">
        <v>32</v>
      </c>
      <c r="D19" s="28"/>
      <c r="E19" s="29">
        <f>SUM(E17:E18)</f>
        <v>10675</v>
      </c>
      <c r="F19" s="4"/>
      <c r="G19" s="26">
        <f t="shared" si="3"/>
        <v>10</v>
      </c>
      <c r="H19" s="27" t="s">
        <v>33</v>
      </c>
      <c r="I19" s="33"/>
      <c r="J19" s="4"/>
      <c r="K19" s="4"/>
      <c r="L19" s="29">
        <f>SUM(L17:L18)</f>
        <v>9154</v>
      </c>
      <c r="M19" s="4"/>
      <c r="N19" s="4"/>
      <c r="O19" s="4"/>
      <c r="P19" s="11"/>
      <c r="Q19" s="25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5"/>
      <c r="B20" s="26">
        <f t="shared" si="1"/>
        <v>13</v>
      </c>
      <c r="C20" s="40" t="s">
        <v>34</v>
      </c>
      <c r="D20" s="41"/>
      <c r="E20" s="39">
        <v>-3736.25</v>
      </c>
      <c r="F20" s="4"/>
      <c r="G20" s="26">
        <f t="shared" si="3"/>
        <v>11</v>
      </c>
      <c r="H20" s="43" t="s">
        <v>35</v>
      </c>
      <c r="I20" s="41"/>
      <c r="J20" s="40"/>
      <c r="K20" s="40"/>
      <c r="L20" s="44">
        <v>77668.0</v>
      </c>
      <c r="M20" s="4"/>
      <c r="N20" s="4"/>
      <c r="O20" s="4"/>
      <c r="P20" s="11"/>
      <c r="Q20" s="25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5"/>
      <c r="B21" s="45">
        <v>14.0</v>
      </c>
      <c r="C21" s="46" t="s">
        <v>36</v>
      </c>
      <c r="D21" s="47"/>
      <c r="E21" s="48">
        <f>SUM(E19:E20)</f>
        <v>6938.75</v>
      </c>
      <c r="F21" s="4"/>
      <c r="G21" s="45">
        <v>12.0</v>
      </c>
      <c r="H21" s="49" t="s">
        <v>37</v>
      </c>
      <c r="I21" s="50"/>
      <c r="J21" s="50"/>
      <c r="K21" s="50"/>
      <c r="L21" s="48">
        <f>SUM(L19:L20)</f>
        <v>86822</v>
      </c>
      <c r="M21" s="4"/>
      <c r="N21" s="4"/>
      <c r="O21" s="4"/>
      <c r="P21" s="11"/>
      <c r="Q21" s="25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6.25" customHeight="1">
      <c r="A23" s="5"/>
      <c r="B23" s="6" t="s">
        <v>38</v>
      </c>
      <c r="C23" s="7"/>
      <c r="D23" s="13" t="s">
        <v>39</v>
      </c>
      <c r="E23" s="9"/>
      <c r="F23" s="9"/>
      <c r="G23" s="9"/>
      <c r="H23" s="9"/>
      <c r="I23" s="9"/>
      <c r="J23" s="9"/>
      <c r="K23" s="10"/>
      <c r="L23" s="4"/>
      <c r="M23" s="4"/>
      <c r="N23" s="4"/>
      <c r="O23" s="4"/>
      <c r="P23" s="1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5"/>
      <c r="B24" s="4"/>
      <c r="C24" s="4"/>
      <c r="D24" s="51"/>
      <c r="E24" s="52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5"/>
      <c r="B25" s="4"/>
      <c r="C25" s="4"/>
      <c r="D25" s="4"/>
      <c r="E25" s="18" t="s">
        <v>4</v>
      </c>
      <c r="F25" s="53">
        <f>$E$6</f>
        <v>2005</v>
      </c>
      <c r="G25" s="53">
        <f t="shared" ref="G25:K25" si="4">F25+1</f>
        <v>2006</v>
      </c>
      <c r="H25" s="53">
        <f t="shared" si="4"/>
        <v>2007</v>
      </c>
      <c r="I25" s="53">
        <f t="shared" si="4"/>
        <v>2008</v>
      </c>
      <c r="J25" s="53">
        <f t="shared" si="4"/>
        <v>2009</v>
      </c>
      <c r="K25" s="54">
        <f t="shared" si="4"/>
        <v>2010</v>
      </c>
      <c r="L25" s="4"/>
      <c r="M25" s="4"/>
      <c r="N25" s="4"/>
      <c r="O25" s="4"/>
      <c r="P25" s="1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5"/>
      <c r="B26" s="21" t="s">
        <v>40</v>
      </c>
      <c r="C26" s="22"/>
      <c r="D26" s="55" t="s">
        <v>41</v>
      </c>
      <c r="E26" s="56"/>
      <c r="F26" s="55"/>
      <c r="G26" s="55"/>
      <c r="H26" s="55"/>
      <c r="I26" s="55"/>
      <c r="J26" s="55"/>
      <c r="K26" s="20"/>
      <c r="L26" s="4"/>
      <c r="M26" s="4"/>
      <c r="N26" s="4"/>
      <c r="O26" s="4"/>
      <c r="P26" s="1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5"/>
      <c r="B27" s="26">
        <v>1.0</v>
      </c>
      <c r="C27" s="4" t="s">
        <v>42</v>
      </c>
      <c r="D27" s="33" t="s">
        <v>43</v>
      </c>
      <c r="E27" s="57">
        <v>0.05</v>
      </c>
      <c r="F27" s="34">
        <v>10000.0</v>
      </c>
      <c r="G27" s="35">
        <f t="shared" ref="G27:K27" si="5">F27*(1+$E$27)</f>
        <v>10500</v>
      </c>
      <c r="H27" s="35">
        <f t="shared" si="5"/>
        <v>11025</v>
      </c>
      <c r="I27" s="35">
        <f t="shared" si="5"/>
        <v>11576.25</v>
      </c>
      <c r="J27" s="35">
        <f t="shared" si="5"/>
        <v>12155.0625</v>
      </c>
      <c r="K27" s="58">
        <f t="shared" si="5"/>
        <v>12762.81563</v>
      </c>
      <c r="L27" s="4"/>
      <c r="M27" s="4"/>
      <c r="N27" s="4"/>
      <c r="O27" s="4"/>
      <c r="P27" s="1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5"/>
      <c r="B28" s="26">
        <f t="shared" ref="B28:B29" si="7">B27+1</f>
        <v>2</v>
      </c>
      <c r="C28" s="4" t="s">
        <v>44</v>
      </c>
      <c r="D28" s="33"/>
      <c r="E28" s="57">
        <v>0.01</v>
      </c>
      <c r="F28" s="59">
        <v>0.1</v>
      </c>
      <c r="G28" s="60">
        <f t="shared" ref="G28:K28" si="6">F28+$E$28</f>
        <v>0.11</v>
      </c>
      <c r="H28" s="60">
        <f t="shared" si="6"/>
        <v>0.12</v>
      </c>
      <c r="I28" s="60">
        <f t="shared" si="6"/>
        <v>0.13</v>
      </c>
      <c r="J28" s="60">
        <f t="shared" si="6"/>
        <v>0.14</v>
      </c>
      <c r="K28" s="61">
        <f t="shared" si="6"/>
        <v>0.15</v>
      </c>
      <c r="L28" s="4"/>
      <c r="M28" s="4"/>
      <c r="N28" s="4"/>
      <c r="O28" s="4"/>
      <c r="P28" s="1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5"/>
      <c r="B29" s="26">
        <f t="shared" si="7"/>
        <v>3</v>
      </c>
      <c r="C29" s="4" t="s">
        <v>45</v>
      </c>
      <c r="D29" s="33" t="s">
        <v>46</v>
      </c>
      <c r="E29" s="57">
        <v>0.02</v>
      </c>
      <c r="F29" s="62">
        <f>E8/(F27*F28)</f>
        <v>75</v>
      </c>
      <c r="G29" s="62">
        <f t="shared" ref="G29:K29" si="8">F29*(1+$E29)</f>
        <v>76.5</v>
      </c>
      <c r="H29" s="62">
        <f t="shared" si="8"/>
        <v>78.03</v>
      </c>
      <c r="I29" s="62">
        <f t="shared" si="8"/>
        <v>79.5906</v>
      </c>
      <c r="J29" s="62">
        <f t="shared" si="8"/>
        <v>81.182412</v>
      </c>
      <c r="K29" s="63">
        <f t="shared" si="8"/>
        <v>82.80606024</v>
      </c>
      <c r="L29" s="4"/>
      <c r="M29" s="4"/>
      <c r="N29" s="4"/>
      <c r="O29" s="4"/>
      <c r="P29" s="1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5"/>
      <c r="B30" s="30" t="s">
        <v>47</v>
      </c>
      <c r="C30" s="4"/>
      <c r="D30" s="33"/>
      <c r="E30" s="57"/>
      <c r="F30" s="64"/>
      <c r="G30" s="65"/>
      <c r="H30" s="65"/>
      <c r="I30" s="65"/>
      <c r="J30" s="65"/>
      <c r="K30" s="66"/>
      <c r="L30" s="4"/>
      <c r="M30" s="4"/>
      <c r="N30" s="4"/>
      <c r="O30" s="4"/>
      <c r="P30" s="1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5"/>
      <c r="B31" s="26">
        <f>B29+1</f>
        <v>4</v>
      </c>
      <c r="C31" s="4" t="s">
        <v>13</v>
      </c>
      <c r="D31" s="33" t="s">
        <v>46</v>
      </c>
      <c r="E31" s="57">
        <v>0.01</v>
      </c>
      <c r="F31" s="62">
        <f>-E10/(F27*F28)</f>
        <v>16</v>
      </c>
      <c r="G31" s="62">
        <f t="shared" ref="G31:K31" si="9">F31*(1+$E31)</f>
        <v>16.16</v>
      </c>
      <c r="H31" s="62">
        <f t="shared" si="9"/>
        <v>16.3216</v>
      </c>
      <c r="I31" s="62">
        <f t="shared" si="9"/>
        <v>16.484816</v>
      </c>
      <c r="J31" s="62">
        <f t="shared" si="9"/>
        <v>16.64966416</v>
      </c>
      <c r="K31" s="63">
        <f t="shared" si="9"/>
        <v>16.8161608</v>
      </c>
      <c r="L31" s="4"/>
      <c r="M31" s="4"/>
      <c r="N31" s="4"/>
      <c r="O31" s="4"/>
      <c r="P31" s="1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5"/>
      <c r="B32" s="26">
        <f>B31+1</f>
        <v>5</v>
      </c>
      <c r="C32" s="4" t="s">
        <v>15</v>
      </c>
      <c r="D32" s="33" t="s">
        <v>46</v>
      </c>
      <c r="E32" s="57">
        <v>0.04</v>
      </c>
      <c r="F32" s="62">
        <f>-E11/(F27*F28)</f>
        <v>18</v>
      </c>
      <c r="G32" s="62">
        <f t="shared" ref="G32:K32" si="10">F32*(1+$E32)</f>
        <v>18.72</v>
      </c>
      <c r="H32" s="62">
        <f t="shared" si="10"/>
        <v>19.4688</v>
      </c>
      <c r="I32" s="62">
        <f t="shared" si="10"/>
        <v>20.247552</v>
      </c>
      <c r="J32" s="62">
        <f t="shared" si="10"/>
        <v>21.05745408</v>
      </c>
      <c r="K32" s="63">
        <f t="shared" si="10"/>
        <v>21.89975224</v>
      </c>
      <c r="L32" s="4"/>
      <c r="M32" s="4"/>
      <c r="N32" s="4"/>
      <c r="O32" s="4"/>
      <c r="P32" s="1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5"/>
      <c r="B33" s="30" t="s">
        <v>48</v>
      </c>
      <c r="C33" s="4"/>
      <c r="D33" s="33"/>
      <c r="E33" s="67"/>
      <c r="F33" s="68"/>
      <c r="G33" s="69"/>
      <c r="H33" s="69"/>
      <c r="I33" s="69"/>
      <c r="J33" s="69"/>
      <c r="K33" s="70"/>
      <c r="L33" s="4"/>
      <c r="M33" s="4"/>
      <c r="N33" s="4"/>
      <c r="O33" s="4"/>
      <c r="P33" s="1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5"/>
      <c r="B34" s="26">
        <f>B32+1</f>
        <v>6</v>
      </c>
      <c r="C34" s="4" t="s">
        <v>49</v>
      </c>
      <c r="D34" s="33" t="s">
        <v>50</v>
      </c>
      <c r="E34" s="51"/>
      <c r="F34" s="60">
        <f>-E13/E8</f>
        <v>0.15</v>
      </c>
      <c r="G34" s="59">
        <v>0.165</v>
      </c>
      <c r="H34" s="59">
        <f t="shared" ref="H34:I34" si="11">G34+0.015</f>
        <v>0.18</v>
      </c>
      <c r="I34" s="59">
        <f t="shared" si="11"/>
        <v>0.195</v>
      </c>
      <c r="J34" s="59">
        <v>0.2</v>
      </c>
      <c r="K34" s="71">
        <v>0.2</v>
      </c>
      <c r="L34" s="4"/>
      <c r="M34" s="4"/>
      <c r="N34" s="4"/>
      <c r="O34" s="4"/>
      <c r="P34" s="1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5"/>
      <c r="B35" s="26">
        <f t="shared" ref="B35:B36" si="12">B34+1</f>
        <v>7</v>
      </c>
      <c r="C35" s="4" t="s">
        <v>21</v>
      </c>
      <c r="D35" s="33" t="s">
        <v>50</v>
      </c>
      <c r="E35" s="51"/>
      <c r="F35" s="60">
        <f>-E14/E8</f>
        <v>0.18</v>
      </c>
      <c r="G35" s="59">
        <v>0.15</v>
      </c>
      <c r="H35" s="59">
        <v>0.15</v>
      </c>
      <c r="I35" s="59">
        <f>H35-0.01</f>
        <v>0.14</v>
      </c>
      <c r="J35" s="59">
        <v>0.13</v>
      </c>
      <c r="K35" s="71">
        <v>0.13</v>
      </c>
      <c r="L35" s="4"/>
      <c r="M35" s="4"/>
      <c r="N35" s="4"/>
      <c r="O35" s="4"/>
      <c r="P35" s="11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5"/>
      <c r="B36" s="45">
        <f t="shared" si="12"/>
        <v>8</v>
      </c>
      <c r="C36" s="50" t="s">
        <v>51</v>
      </c>
      <c r="D36" s="72"/>
      <c r="E36" s="73"/>
      <c r="F36" s="74">
        <f>-E20/E19</f>
        <v>0.35</v>
      </c>
      <c r="G36" s="75">
        <v>0.35</v>
      </c>
      <c r="H36" s="75">
        <v>0.35</v>
      </c>
      <c r="I36" s="75">
        <v>0.35</v>
      </c>
      <c r="J36" s="75">
        <v>0.35</v>
      </c>
      <c r="K36" s="76">
        <v>0.35</v>
      </c>
      <c r="L36" s="4"/>
      <c r="M36" s="4"/>
      <c r="N36" s="4"/>
      <c r="O36" s="4"/>
      <c r="P36" s="1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5"/>
      <c r="B37" s="4"/>
      <c r="C37" s="4"/>
      <c r="D37" s="51"/>
      <c r="E37" s="52"/>
      <c r="F37" s="4"/>
      <c r="G37" s="4"/>
      <c r="H37" s="4"/>
      <c r="I37" s="4"/>
      <c r="J37" s="4"/>
      <c r="K37" s="4"/>
      <c r="L37" s="4"/>
      <c r="M37" s="4"/>
      <c r="N37" s="4"/>
      <c r="O37" s="4"/>
      <c r="P37" s="1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6.25" customHeight="1">
      <c r="A38" s="5"/>
      <c r="B38" s="6" t="s">
        <v>52</v>
      </c>
      <c r="C38" s="7"/>
      <c r="D38" s="13" t="s">
        <v>53</v>
      </c>
      <c r="E38" s="9"/>
      <c r="F38" s="9"/>
      <c r="G38" s="9"/>
      <c r="H38" s="9"/>
      <c r="I38" s="9"/>
      <c r="J38" s="10"/>
      <c r="K38" s="4"/>
      <c r="L38" s="4"/>
      <c r="M38" s="4"/>
      <c r="N38" s="4"/>
      <c r="O38" s="4"/>
      <c r="P38" s="1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5"/>
      <c r="B39" s="2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5"/>
      <c r="B40" s="4"/>
      <c r="C40" s="4"/>
      <c r="D40" s="18" t="s">
        <v>4</v>
      </c>
      <c r="E40" s="55">
        <f>$E$6</f>
        <v>2005</v>
      </c>
      <c r="F40" s="55">
        <f t="shared" ref="F40:J40" si="13">E40+1</f>
        <v>2006</v>
      </c>
      <c r="G40" s="55">
        <f t="shared" si="13"/>
        <v>2007</v>
      </c>
      <c r="H40" s="55">
        <f t="shared" si="13"/>
        <v>2008</v>
      </c>
      <c r="I40" s="55">
        <f t="shared" si="13"/>
        <v>2009</v>
      </c>
      <c r="J40" s="77">
        <f t="shared" si="13"/>
        <v>2010</v>
      </c>
      <c r="K40" s="4"/>
      <c r="L40" s="4"/>
      <c r="M40" s="4"/>
      <c r="N40" s="4"/>
      <c r="O40" s="4"/>
      <c r="P40" s="1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5"/>
      <c r="B41" s="21" t="s">
        <v>54</v>
      </c>
      <c r="C41" s="22"/>
      <c r="D41" s="56"/>
      <c r="E41" s="55"/>
      <c r="F41" s="55"/>
      <c r="G41" s="55"/>
      <c r="H41" s="55"/>
      <c r="I41" s="55"/>
      <c r="J41" s="20"/>
      <c r="K41" s="4"/>
      <c r="L41" s="4"/>
      <c r="M41" s="4"/>
      <c r="N41" s="4"/>
      <c r="O41" s="4"/>
      <c r="P41" s="1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5"/>
      <c r="B42" s="26">
        <v>1.0</v>
      </c>
      <c r="C42" s="4" t="s">
        <v>55</v>
      </c>
      <c r="D42" s="78"/>
      <c r="E42" s="35">
        <v>10000.0</v>
      </c>
      <c r="F42" s="35">
        <f t="shared" ref="F42:J42" si="14">E42*(1+$E$27)</f>
        <v>10500</v>
      </c>
      <c r="G42" s="35">
        <f t="shared" si="14"/>
        <v>11025</v>
      </c>
      <c r="H42" s="35">
        <f t="shared" si="14"/>
        <v>11576.25</v>
      </c>
      <c r="I42" s="35">
        <f t="shared" si="14"/>
        <v>12155.0625</v>
      </c>
      <c r="J42" s="58">
        <f t="shared" si="14"/>
        <v>12762.81563</v>
      </c>
      <c r="K42" s="4"/>
      <c r="L42" s="4"/>
      <c r="M42" s="4"/>
      <c r="N42" s="4"/>
      <c r="O42" s="4"/>
      <c r="P42" s="1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5"/>
      <c r="B43" s="26">
        <f t="shared" ref="B43:B44" si="16">B42+1</f>
        <v>2</v>
      </c>
      <c r="C43" s="40" t="s">
        <v>44</v>
      </c>
      <c r="D43" s="79"/>
      <c r="E43" s="80">
        <v>0.1</v>
      </c>
      <c r="F43" s="80">
        <f t="shared" ref="F43:J43" si="15">E43+$E$28</f>
        <v>0.11</v>
      </c>
      <c r="G43" s="80">
        <f t="shared" si="15"/>
        <v>0.12</v>
      </c>
      <c r="H43" s="80">
        <f t="shared" si="15"/>
        <v>0.13</v>
      </c>
      <c r="I43" s="80">
        <f t="shared" si="15"/>
        <v>0.14</v>
      </c>
      <c r="J43" s="81">
        <f t="shared" si="15"/>
        <v>0.15</v>
      </c>
      <c r="K43" s="4"/>
      <c r="L43" s="4"/>
      <c r="M43" s="4"/>
      <c r="N43" s="4"/>
      <c r="O43" s="4"/>
      <c r="P43" s="1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5"/>
      <c r="B44" s="45">
        <f t="shared" si="16"/>
        <v>3</v>
      </c>
      <c r="C44" s="50" t="s">
        <v>56</v>
      </c>
      <c r="D44" s="82"/>
      <c r="E44" s="83">
        <f t="shared" ref="E44:J44" si="17">E42*E43</f>
        <v>1000</v>
      </c>
      <c r="F44" s="83">
        <f t="shared" si="17"/>
        <v>1155</v>
      </c>
      <c r="G44" s="83">
        <f t="shared" si="17"/>
        <v>1323</v>
      </c>
      <c r="H44" s="83">
        <f t="shared" si="17"/>
        <v>1504.9125</v>
      </c>
      <c r="I44" s="83">
        <f t="shared" si="17"/>
        <v>1701.70875</v>
      </c>
      <c r="J44" s="84">
        <f t="shared" si="17"/>
        <v>1914.422344</v>
      </c>
      <c r="K44" s="4"/>
      <c r="L44" s="4"/>
      <c r="M44" s="4"/>
      <c r="N44" s="4"/>
      <c r="O44" s="4"/>
      <c r="P44" s="11"/>
      <c r="Q44" s="4"/>
      <c r="R44" s="4"/>
      <c r="S44" s="4"/>
      <c r="T44" s="4" t="s">
        <v>57</v>
      </c>
      <c r="U44" s="4"/>
      <c r="V44" s="4"/>
      <c r="W44" s="4"/>
      <c r="X44" s="4"/>
      <c r="Y44" s="4"/>
      <c r="Z44" s="4"/>
    </row>
    <row r="45" ht="12.0" customHeight="1">
      <c r="A45" s="5"/>
      <c r="B45" s="4"/>
      <c r="C45" s="4"/>
      <c r="D45" s="51"/>
      <c r="E45" s="52"/>
      <c r="F45" s="4"/>
      <c r="G45" s="4"/>
      <c r="H45" s="4"/>
      <c r="I45" s="4"/>
      <c r="J45" s="4"/>
      <c r="K45" s="4"/>
      <c r="L45" s="4"/>
      <c r="M45" s="4"/>
      <c r="N45" s="4"/>
      <c r="O45" s="4"/>
      <c r="P45" s="1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7.0" customHeight="1">
      <c r="A46" s="5"/>
      <c r="B46" s="6" t="s">
        <v>58</v>
      </c>
      <c r="C46" s="7"/>
      <c r="D46" s="13" t="s">
        <v>59</v>
      </c>
      <c r="E46" s="9"/>
      <c r="F46" s="9"/>
      <c r="G46" s="9"/>
      <c r="H46" s="9"/>
      <c r="I46" s="9"/>
      <c r="J46" s="10"/>
      <c r="K46" s="4"/>
      <c r="L46" s="4"/>
      <c r="M46" s="4"/>
      <c r="N46" s="4"/>
      <c r="O46" s="4"/>
      <c r="P46" s="1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5"/>
      <c r="B47" s="4"/>
      <c r="C47" s="4"/>
      <c r="D47" s="51"/>
      <c r="E47" s="52"/>
      <c r="F47" s="4"/>
      <c r="G47" s="4"/>
      <c r="H47" s="4"/>
      <c r="I47" s="4"/>
      <c r="J47" s="4"/>
      <c r="K47" s="4"/>
      <c r="L47" s="4"/>
      <c r="M47" s="4"/>
      <c r="N47" s="4"/>
      <c r="O47" s="4"/>
      <c r="P47" s="1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5"/>
      <c r="B48" s="4"/>
      <c r="C48" s="4"/>
      <c r="D48" s="18" t="s">
        <v>4</v>
      </c>
      <c r="E48" s="55">
        <f>$E$6</f>
        <v>2005</v>
      </c>
      <c r="F48" s="55">
        <f t="shared" ref="F48:J48" si="18">E48+1</f>
        <v>2006</v>
      </c>
      <c r="G48" s="55">
        <f t="shared" si="18"/>
        <v>2007</v>
      </c>
      <c r="H48" s="55">
        <f t="shared" si="18"/>
        <v>2008</v>
      </c>
      <c r="I48" s="55">
        <f t="shared" si="18"/>
        <v>2009</v>
      </c>
      <c r="J48" s="77">
        <f t="shared" si="18"/>
        <v>2010</v>
      </c>
      <c r="K48" s="4"/>
      <c r="L48" s="4"/>
      <c r="M48" s="4"/>
      <c r="N48" s="4"/>
      <c r="O48" s="4"/>
      <c r="P48" s="1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5"/>
      <c r="B49" s="21" t="s">
        <v>60</v>
      </c>
      <c r="C49" s="22"/>
      <c r="D49" s="22"/>
      <c r="E49" s="22"/>
      <c r="F49" s="22"/>
      <c r="G49" s="22"/>
      <c r="H49" s="22"/>
      <c r="I49" s="22"/>
      <c r="J49" s="23"/>
      <c r="K49" s="4"/>
      <c r="L49" s="4"/>
      <c r="M49" s="4"/>
      <c r="N49" s="4"/>
      <c r="O49" s="4"/>
      <c r="P49" s="11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5"/>
      <c r="B50" s="26">
        <v>1.0</v>
      </c>
      <c r="C50" s="4" t="s">
        <v>61</v>
      </c>
      <c r="D50" s="4"/>
      <c r="E50" s="34">
        <f>50000</f>
        <v>50000</v>
      </c>
      <c r="F50" s="35">
        <f t="shared" ref="F50:J50" si="19">E53</f>
        <v>49500</v>
      </c>
      <c r="G50" s="35">
        <f t="shared" si="19"/>
        <v>49050</v>
      </c>
      <c r="H50" s="35">
        <f t="shared" si="19"/>
        <v>48645</v>
      </c>
      <c r="I50" s="35">
        <f t="shared" si="19"/>
        <v>61780.5</v>
      </c>
      <c r="J50" s="58">
        <f t="shared" si="19"/>
        <v>69102.45</v>
      </c>
      <c r="K50" s="4"/>
      <c r="L50" s="4"/>
      <c r="M50" s="4"/>
      <c r="N50" s="4"/>
      <c r="O50" s="4"/>
      <c r="P50" s="11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5"/>
      <c r="B51" s="26">
        <f t="shared" ref="B51:B53" si="20">B50+1</f>
        <v>2</v>
      </c>
      <c r="C51" s="4" t="s">
        <v>62</v>
      </c>
      <c r="D51" s="33"/>
      <c r="E51" s="34">
        <v>5000.0</v>
      </c>
      <c r="F51" s="34">
        <v>5000.0</v>
      </c>
      <c r="G51" s="34">
        <v>5000.0</v>
      </c>
      <c r="H51" s="34">
        <v>20000.0</v>
      </c>
      <c r="I51" s="34">
        <v>15000.0</v>
      </c>
      <c r="J51" s="29">
        <v>8000.0</v>
      </c>
      <c r="K51" s="4"/>
      <c r="L51" s="4"/>
      <c r="M51" s="4"/>
      <c r="N51" s="4"/>
      <c r="O51" s="4"/>
      <c r="P51" s="11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5"/>
      <c r="B52" s="26">
        <f t="shared" si="20"/>
        <v>3</v>
      </c>
      <c r="C52" s="40" t="s">
        <v>25</v>
      </c>
      <c r="D52" s="41"/>
      <c r="E52" s="85">
        <f t="shared" ref="E52:J52" si="21">-10%*SUM(E50:E51)</f>
        <v>-5500</v>
      </c>
      <c r="F52" s="85">
        <f t="shared" si="21"/>
        <v>-5450</v>
      </c>
      <c r="G52" s="85">
        <f t="shared" si="21"/>
        <v>-5405</v>
      </c>
      <c r="H52" s="85">
        <f t="shared" si="21"/>
        <v>-6864.5</v>
      </c>
      <c r="I52" s="85">
        <f t="shared" si="21"/>
        <v>-7678.05</v>
      </c>
      <c r="J52" s="39">
        <f t="shared" si="21"/>
        <v>-7710.245</v>
      </c>
      <c r="K52" s="4"/>
      <c r="L52" s="4"/>
      <c r="M52" s="4"/>
      <c r="N52" s="4"/>
      <c r="O52" s="4"/>
      <c r="P52" s="11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5"/>
      <c r="B53" s="45">
        <f t="shared" si="20"/>
        <v>4</v>
      </c>
      <c r="C53" s="50" t="s">
        <v>63</v>
      </c>
      <c r="D53" s="50"/>
      <c r="E53" s="83">
        <f t="shared" ref="E53:J53" si="22">SUM(E50:E52)</f>
        <v>49500</v>
      </c>
      <c r="F53" s="83">
        <f t="shared" si="22"/>
        <v>49050</v>
      </c>
      <c r="G53" s="83">
        <f t="shared" si="22"/>
        <v>48645</v>
      </c>
      <c r="H53" s="83">
        <f t="shared" si="22"/>
        <v>61780.5</v>
      </c>
      <c r="I53" s="83">
        <f t="shared" si="22"/>
        <v>69102.45</v>
      </c>
      <c r="J53" s="84">
        <f t="shared" si="22"/>
        <v>69392.205</v>
      </c>
      <c r="K53" s="4"/>
      <c r="L53" s="4"/>
      <c r="M53" s="4"/>
      <c r="N53" s="4"/>
      <c r="O53" s="4"/>
      <c r="P53" s="11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5"/>
      <c r="B54" s="4"/>
      <c r="C54" s="4"/>
      <c r="D54" s="28"/>
      <c r="E54" s="17"/>
      <c r="F54" s="17"/>
      <c r="G54" s="17"/>
      <c r="H54" s="17"/>
      <c r="I54" s="17"/>
      <c r="J54" s="17"/>
      <c r="K54" s="4"/>
      <c r="L54" s="4"/>
      <c r="M54" s="4"/>
      <c r="N54" s="4"/>
      <c r="O54" s="4"/>
      <c r="P54" s="11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7.75" customHeight="1">
      <c r="A55" s="5"/>
      <c r="B55" s="6" t="s">
        <v>64</v>
      </c>
      <c r="C55" s="7"/>
      <c r="D55" s="13" t="s">
        <v>65</v>
      </c>
      <c r="E55" s="9"/>
      <c r="F55" s="9"/>
      <c r="G55" s="9"/>
      <c r="H55" s="9"/>
      <c r="I55" s="9"/>
      <c r="J55" s="10"/>
      <c r="K55" s="4"/>
      <c r="L55" s="4"/>
      <c r="M55" s="4"/>
      <c r="N55" s="4"/>
      <c r="O55" s="4"/>
      <c r="P55" s="11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1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5"/>
      <c r="B57" s="4"/>
      <c r="C57" s="4"/>
      <c r="D57" s="86" t="s">
        <v>4</v>
      </c>
      <c r="E57" s="55">
        <f>$E$6</f>
        <v>2005</v>
      </c>
      <c r="F57" s="55">
        <f t="shared" ref="F57:J57" si="23">E57+1</f>
        <v>2006</v>
      </c>
      <c r="G57" s="55">
        <f t="shared" si="23"/>
        <v>2007</v>
      </c>
      <c r="H57" s="55">
        <f t="shared" si="23"/>
        <v>2008</v>
      </c>
      <c r="I57" s="55">
        <f t="shared" si="23"/>
        <v>2009</v>
      </c>
      <c r="J57" s="77">
        <f t="shared" si="23"/>
        <v>2010</v>
      </c>
      <c r="K57" s="4"/>
      <c r="L57" s="4"/>
      <c r="M57" s="4"/>
      <c r="N57" s="4"/>
      <c r="O57" s="4"/>
      <c r="P57" s="11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5"/>
      <c r="B58" s="21" t="s">
        <v>66</v>
      </c>
      <c r="C58" s="22"/>
      <c r="D58" s="22"/>
      <c r="E58" s="22"/>
      <c r="F58" s="22"/>
      <c r="G58" s="22"/>
      <c r="H58" s="22"/>
      <c r="I58" s="22"/>
      <c r="J58" s="23"/>
      <c r="K58" s="4"/>
      <c r="L58" s="4"/>
      <c r="M58" s="4"/>
      <c r="N58" s="4"/>
      <c r="O58" s="4"/>
      <c r="P58" s="11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5"/>
      <c r="B59" s="26">
        <v>1.0</v>
      </c>
      <c r="C59" s="4" t="s">
        <v>67</v>
      </c>
      <c r="D59" s="4"/>
      <c r="E59" s="34">
        <v>100000.0</v>
      </c>
      <c r="F59" s="34">
        <f t="shared" ref="F59:G59" si="24">E59</f>
        <v>100000</v>
      </c>
      <c r="G59" s="34">
        <f t="shared" si="24"/>
        <v>100000</v>
      </c>
      <c r="H59" s="34">
        <v>115000.0</v>
      </c>
      <c r="I59" s="34">
        <v>120000.0</v>
      </c>
      <c r="J59" s="29">
        <f>I59</f>
        <v>120000</v>
      </c>
      <c r="K59" s="4"/>
      <c r="L59" s="4"/>
      <c r="M59" s="4"/>
      <c r="N59" s="4"/>
      <c r="O59" s="4"/>
      <c r="P59" s="11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5"/>
      <c r="B60" s="45">
        <f>B59+1</f>
        <v>2</v>
      </c>
      <c r="C60" s="50" t="s">
        <v>68</v>
      </c>
      <c r="D60" s="87">
        <v>0.068</v>
      </c>
      <c r="E60" s="83"/>
      <c r="F60" s="88"/>
      <c r="G60" s="88"/>
      <c r="H60" s="88"/>
      <c r="I60" s="88"/>
      <c r="J60" s="89"/>
      <c r="K60" s="4"/>
      <c r="L60" s="4"/>
      <c r="M60" s="4"/>
      <c r="N60" s="4"/>
      <c r="O60" s="4"/>
      <c r="P60" s="11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5"/>
      <c r="B61" s="4"/>
      <c r="C61" s="4"/>
      <c r="D61" s="28"/>
      <c r="E61" s="17"/>
      <c r="F61" s="17"/>
      <c r="G61" s="17"/>
      <c r="H61" s="17"/>
      <c r="I61" s="17"/>
      <c r="J61" s="17"/>
      <c r="K61" s="4"/>
      <c r="L61" s="4"/>
      <c r="M61" s="4"/>
      <c r="N61" s="4"/>
      <c r="O61" s="4"/>
      <c r="P61" s="11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6.25" customHeight="1">
      <c r="A62" s="5"/>
      <c r="B62" s="6" t="s">
        <v>69</v>
      </c>
      <c r="C62" s="7"/>
      <c r="D62" s="13" t="s">
        <v>70</v>
      </c>
      <c r="E62" s="9"/>
      <c r="F62" s="9"/>
      <c r="G62" s="9"/>
      <c r="H62" s="9"/>
      <c r="I62" s="10"/>
      <c r="J62" s="17"/>
      <c r="K62" s="4"/>
      <c r="L62" s="4"/>
      <c r="M62" s="4"/>
      <c r="N62" s="4"/>
      <c r="O62" s="4"/>
      <c r="P62" s="11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5"/>
      <c r="B63" s="4"/>
      <c r="C63" s="4"/>
      <c r="D63" s="4"/>
      <c r="E63" s="4"/>
      <c r="F63" s="17"/>
      <c r="G63" s="17"/>
      <c r="H63" s="17"/>
      <c r="I63" s="17"/>
      <c r="J63" s="17"/>
      <c r="K63" s="4"/>
      <c r="L63" s="4"/>
      <c r="M63" s="4"/>
      <c r="N63" s="4"/>
      <c r="O63" s="4"/>
      <c r="P63" s="11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5"/>
      <c r="B64" s="21" t="s">
        <v>71</v>
      </c>
      <c r="C64" s="22"/>
      <c r="D64" s="90"/>
      <c r="E64" s="90"/>
      <c r="F64" s="90"/>
      <c r="G64" s="90"/>
      <c r="H64" s="90"/>
      <c r="I64" s="91"/>
      <c r="J64" s="35"/>
      <c r="K64" s="4"/>
      <c r="L64" s="4"/>
      <c r="M64" s="4"/>
      <c r="N64" s="4"/>
      <c r="O64" s="4"/>
      <c r="P64" s="11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5"/>
      <c r="B65" s="92"/>
      <c r="C65" s="93" t="s">
        <v>72</v>
      </c>
      <c r="D65" s="35"/>
      <c r="E65" s="35"/>
      <c r="F65" s="94" t="s">
        <v>73</v>
      </c>
      <c r="G65" s="35"/>
      <c r="H65" s="35"/>
      <c r="I65" s="58"/>
      <c r="J65" s="35"/>
      <c r="K65" s="4"/>
      <c r="L65" s="4"/>
      <c r="M65" s="4"/>
      <c r="N65" s="4"/>
      <c r="O65" s="4"/>
      <c r="P65" s="11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5"/>
      <c r="B66" s="26">
        <v>1.0</v>
      </c>
      <c r="C66" s="4" t="s">
        <v>74</v>
      </c>
      <c r="D66" s="95"/>
      <c r="E66" s="35"/>
      <c r="F66" s="35" t="s">
        <v>75</v>
      </c>
      <c r="G66" s="35"/>
      <c r="H66" s="35"/>
      <c r="I66" s="29">
        <f>150000</f>
        <v>150000</v>
      </c>
      <c r="J66" s="35"/>
      <c r="K66" s="4"/>
      <c r="L66" s="4"/>
      <c r="M66" s="4"/>
      <c r="N66" s="4"/>
      <c r="O66" s="4"/>
      <c r="P66" s="11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5"/>
      <c r="B67" s="26">
        <f t="shared" ref="B67:B69" si="25">B66+1</f>
        <v>2</v>
      </c>
      <c r="C67" s="4" t="s">
        <v>76</v>
      </c>
      <c r="D67" s="95"/>
      <c r="E67" s="35"/>
      <c r="F67" s="35" t="s">
        <v>77</v>
      </c>
      <c r="G67" s="35"/>
      <c r="H67" s="35"/>
      <c r="I67" s="96"/>
      <c r="J67" s="35"/>
      <c r="K67" s="4"/>
      <c r="L67" s="4"/>
      <c r="M67" s="4"/>
      <c r="N67" s="4"/>
      <c r="O67" s="4"/>
      <c r="P67" s="11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5"/>
      <c r="B68" s="26">
        <f t="shared" si="25"/>
        <v>3</v>
      </c>
      <c r="C68" s="40" t="s">
        <v>78</v>
      </c>
      <c r="D68" s="97"/>
      <c r="E68" s="98"/>
      <c r="F68" s="99" t="s">
        <v>79</v>
      </c>
      <c r="G68" s="99"/>
      <c r="H68" s="99"/>
      <c r="I68" s="39">
        <v>5000.0</v>
      </c>
      <c r="J68" s="35"/>
      <c r="K68" s="4"/>
      <c r="L68" s="4"/>
      <c r="M68" s="4"/>
      <c r="N68" s="4"/>
      <c r="O68" s="4"/>
      <c r="P68" s="11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5"/>
      <c r="B69" s="45">
        <f t="shared" si="25"/>
        <v>4</v>
      </c>
      <c r="C69" s="50" t="s">
        <v>80</v>
      </c>
      <c r="D69" s="100">
        <f>I69</f>
        <v>155000</v>
      </c>
      <c r="E69" s="83"/>
      <c r="F69" s="83" t="s">
        <v>81</v>
      </c>
      <c r="G69" s="83"/>
      <c r="H69" s="83"/>
      <c r="I69" s="84">
        <f>SUM(I66:I68)</f>
        <v>155000</v>
      </c>
      <c r="J69" s="35"/>
      <c r="K69" s="4"/>
      <c r="L69" s="4"/>
      <c r="M69" s="4"/>
      <c r="N69" s="4"/>
      <c r="O69" s="4"/>
      <c r="P69" s="11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5"/>
      <c r="B70" s="4"/>
      <c r="C70" s="4"/>
      <c r="D70" s="4"/>
      <c r="E70" s="4"/>
      <c r="F70" s="35"/>
      <c r="G70" s="35"/>
      <c r="H70" s="35"/>
      <c r="I70" s="35"/>
      <c r="J70" s="35"/>
      <c r="K70" s="4"/>
      <c r="L70" s="4"/>
      <c r="M70" s="4"/>
      <c r="N70" s="4"/>
      <c r="O70" s="4"/>
      <c r="P70" s="11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6.25" customHeight="1">
      <c r="A71" s="12"/>
      <c r="B71" s="6" t="s">
        <v>82</v>
      </c>
      <c r="C71" s="7"/>
      <c r="D71" s="13" t="s">
        <v>83</v>
      </c>
      <c r="E71" s="9"/>
      <c r="F71" s="9"/>
      <c r="G71" s="9"/>
      <c r="H71" s="9"/>
      <c r="I71" s="9"/>
      <c r="J71" s="10"/>
      <c r="K71" s="14"/>
      <c r="L71" s="14"/>
      <c r="M71" s="14"/>
      <c r="N71" s="14"/>
      <c r="O71" s="14"/>
      <c r="P71" s="15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0" customHeight="1">
      <c r="A72" s="12"/>
      <c r="B72" s="16"/>
      <c r="C72" s="14"/>
      <c r="D72" s="14"/>
      <c r="E72" s="17"/>
      <c r="F72" s="17"/>
      <c r="G72" s="17"/>
      <c r="H72" s="17"/>
      <c r="I72" s="17"/>
      <c r="J72" s="17"/>
      <c r="K72" s="14"/>
      <c r="L72" s="14"/>
      <c r="M72" s="14"/>
      <c r="N72" s="14"/>
      <c r="O72" s="14"/>
      <c r="P72" s="15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0" customHeight="1">
      <c r="A73" s="5"/>
      <c r="B73" s="4"/>
      <c r="C73" s="4"/>
      <c r="D73" s="18" t="s">
        <v>4</v>
      </c>
      <c r="E73" s="55">
        <f>$E$6</f>
        <v>2005</v>
      </c>
      <c r="F73" s="55">
        <f t="shared" ref="F73:J73" si="26">E73+1</f>
        <v>2006</v>
      </c>
      <c r="G73" s="55">
        <f t="shared" si="26"/>
        <v>2007</v>
      </c>
      <c r="H73" s="55">
        <f t="shared" si="26"/>
        <v>2008</v>
      </c>
      <c r="I73" s="55">
        <f t="shared" si="26"/>
        <v>2009</v>
      </c>
      <c r="J73" s="77">
        <f t="shared" si="26"/>
        <v>2010</v>
      </c>
      <c r="K73" s="4"/>
      <c r="L73" s="4"/>
      <c r="M73" s="4"/>
      <c r="N73" s="4"/>
      <c r="O73" s="4"/>
      <c r="P73" s="11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5"/>
      <c r="B74" s="21" t="s">
        <v>5</v>
      </c>
      <c r="C74" s="22"/>
      <c r="D74" s="22"/>
      <c r="E74" s="22"/>
      <c r="F74" s="22"/>
      <c r="G74" s="22"/>
      <c r="H74" s="22"/>
      <c r="I74" s="22"/>
      <c r="J74" s="23"/>
      <c r="K74" s="4"/>
      <c r="L74" s="4"/>
      <c r="M74" s="4"/>
      <c r="N74" s="4"/>
      <c r="O74" s="4"/>
      <c r="P74" s="1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5"/>
      <c r="B75" s="26">
        <v>1.0</v>
      </c>
      <c r="C75" s="27" t="s">
        <v>8</v>
      </c>
      <c r="D75" s="28"/>
      <c r="E75" s="35">
        <f>E8</f>
        <v>75000</v>
      </c>
      <c r="F75" s="95"/>
      <c r="G75" s="95"/>
      <c r="H75" s="95"/>
      <c r="I75" s="95"/>
      <c r="J75" s="96"/>
      <c r="K75" s="4"/>
      <c r="L75" s="101"/>
      <c r="M75" s="4"/>
      <c r="N75" s="4"/>
      <c r="O75" s="4"/>
      <c r="P75" s="11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5"/>
      <c r="B76" s="26">
        <f t="shared" ref="B76:B88" si="27">B75+1</f>
        <v>2</v>
      </c>
      <c r="C76" s="4" t="s">
        <v>10</v>
      </c>
      <c r="D76" s="28"/>
      <c r="E76" s="4"/>
      <c r="F76" s="4"/>
      <c r="G76" s="4"/>
      <c r="H76" s="4"/>
      <c r="I76" s="4"/>
      <c r="J76" s="31"/>
      <c r="K76" s="4"/>
      <c r="L76" s="4"/>
      <c r="M76" s="4"/>
      <c r="N76" s="4"/>
      <c r="O76" s="4"/>
      <c r="P76" s="11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5"/>
      <c r="B77" s="26">
        <f t="shared" si="27"/>
        <v>3</v>
      </c>
      <c r="C77" s="36" t="s">
        <v>13</v>
      </c>
      <c r="D77" s="28"/>
      <c r="E77" s="35">
        <f t="shared" ref="E77:E78" si="28">E10</f>
        <v>-16000</v>
      </c>
      <c r="F77" s="95"/>
      <c r="G77" s="95"/>
      <c r="H77" s="95"/>
      <c r="I77" s="95"/>
      <c r="J77" s="96"/>
      <c r="K77" s="4"/>
      <c r="L77" s="4"/>
      <c r="M77" s="4"/>
      <c r="N77" s="4"/>
      <c r="O77" s="4"/>
      <c r="P77" s="11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5"/>
      <c r="B78" s="26">
        <f t="shared" si="27"/>
        <v>4</v>
      </c>
      <c r="C78" s="37" t="s">
        <v>15</v>
      </c>
      <c r="D78" s="38"/>
      <c r="E78" s="99">
        <f t="shared" si="28"/>
        <v>-18000</v>
      </c>
      <c r="F78" s="102"/>
      <c r="G78" s="102"/>
      <c r="H78" s="102"/>
      <c r="I78" s="102"/>
      <c r="J78" s="103"/>
      <c r="K78" s="4"/>
      <c r="L78" s="4"/>
      <c r="M78" s="4"/>
      <c r="N78" s="4"/>
      <c r="O78" s="4"/>
      <c r="P78" s="11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5"/>
      <c r="B79" s="26">
        <f t="shared" si="27"/>
        <v>5</v>
      </c>
      <c r="C79" s="42" t="s">
        <v>17</v>
      </c>
      <c r="D79" s="28"/>
      <c r="E79" s="35">
        <f t="shared" ref="E79:J79" si="29">SUM(E75:E78)</f>
        <v>41000</v>
      </c>
      <c r="F79" s="35">
        <f t="shared" si="29"/>
        <v>0</v>
      </c>
      <c r="G79" s="35">
        <f t="shared" si="29"/>
        <v>0</v>
      </c>
      <c r="H79" s="35">
        <f t="shared" si="29"/>
        <v>0</v>
      </c>
      <c r="I79" s="35">
        <f t="shared" si="29"/>
        <v>0</v>
      </c>
      <c r="J79" s="58">
        <f t="shared" si="29"/>
        <v>0</v>
      </c>
      <c r="K79" s="4"/>
      <c r="L79" s="4"/>
      <c r="M79" s="4"/>
      <c r="N79" s="4"/>
      <c r="O79" s="4"/>
      <c r="P79" s="11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5"/>
      <c r="B80" s="26">
        <f t="shared" si="27"/>
        <v>6</v>
      </c>
      <c r="C80" s="4" t="s">
        <v>19</v>
      </c>
      <c r="D80" s="28"/>
      <c r="E80" s="35">
        <f t="shared" ref="E80:E81" si="30">E13</f>
        <v>-11250</v>
      </c>
      <c r="F80" s="95"/>
      <c r="G80" s="95"/>
      <c r="H80" s="95"/>
      <c r="I80" s="95"/>
      <c r="J80" s="96"/>
      <c r="K80" s="4"/>
      <c r="L80" s="4"/>
      <c r="M80" s="4"/>
      <c r="N80" s="4"/>
      <c r="O80" s="4"/>
      <c r="P80" s="11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5"/>
      <c r="B81" s="26">
        <f t="shared" si="27"/>
        <v>7</v>
      </c>
      <c r="C81" s="40" t="s">
        <v>21</v>
      </c>
      <c r="D81" s="38"/>
      <c r="E81" s="99">
        <f t="shared" si="30"/>
        <v>-13500</v>
      </c>
      <c r="F81" s="102"/>
      <c r="G81" s="102"/>
      <c r="H81" s="102"/>
      <c r="I81" s="102"/>
      <c r="J81" s="103"/>
      <c r="K81" s="4"/>
      <c r="L81" s="4"/>
      <c r="M81" s="4"/>
      <c r="N81" s="4"/>
      <c r="O81" s="4"/>
      <c r="P81" s="11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5"/>
      <c r="B82" s="26">
        <f t="shared" si="27"/>
        <v>8</v>
      </c>
      <c r="C82" s="42" t="s">
        <v>23</v>
      </c>
      <c r="D82" s="28"/>
      <c r="E82" s="35">
        <f t="shared" ref="E82:J82" si="31">SUM(E79:E81)</f>
        <v>16250</v>
      </c>
      <c r="F82" s="35">
        <f t="shared" si="31"/>
        <v>0</v>
      </c>
      <c r="G82" s="35">
        <f t="shared" si="31"/>
        <v>0</v>
      </c>
      <c r="H82" s="35">
        <f t="shared" si="31"/>
        <v>0</v>
      </c>
      <c r="I82" s="35">
        <f t="shared" si="31"/>
        <v>0</v>
      </c>
      <c r="J82" s="58">
        <f t="shared" si="31"/>
        <v>0</v>
      </c>
      <c r="K82" s="4"/>
      <c r="L82" s="4"/>
      <c r="M82" s="4"/>
      <c r="N82" s="4"/>
      <c r="O82" s="4"/>
      <c r="P82" s="11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5"/>
      <c r="B83" s="26">
        <f t="shared" si="27"/>
        <v>9</v>
      </c>
      <c r="C83" s="40" t="s">
        <v>25</v>
      </c>
      <c r="D83" s="38"/>
      <c r="E83" s="99">
        <f>E16</f>
        <v>-5500</v>
      </c>
      <c r="F83" s="102"/>
      <c r="G83" s="102"/>
      <c r="H83" s="102"/>
      <c r="I83" s="102"/>
      <c r="J83" s="103"/>
      <c r="K83" s="4"/>
      <c r="L83" s="4"/>
      <c r="M83" s="4"/>
      <c r="N83" s="4"/>
      <c r="O83" s="4"/>
      <c r="P83" s="11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5"/>
      <c r="B84" s="26">
        <f t="shared" si="27"/>
        <v>10</v>
      </c>
      <c r="C84" s="42" t="s">
        <v>27</v>
      </c>
      <c r="D84" s="28"/>
      <c r="E84" s="35">
        <f t="shared" ref="E84:J84" si="32">SUM(E82:E83)</f>
        <v>10750</v>
      </c>
      <c r="F84" s="35">
        <f t="shared" si="32"/>
        <v>0</v>
      </c>
      <c r="G84" s="35">
        <f t="shared" si="32"/>
        <v>0</v>
      </c>
      <c r="H84" s="35">
        <f t="shared" si="32"/>
        <v>0</v>
      </c>
      <c r="I84" s="35">
        <f t="shared" si="32"/>
        <v>0</v>
      </c>
      <c r="J84" s="58">
        <f t="shared" si="32"/>
        <v>0</v>
      </c>
      <c r="K84" s="4"/>
      <c r="L84" s="4"/>
      <c r="M84" s="4"/>
      <c r="N84" s="4"/>
      <c r="O84" s="4"/>
      <c r="P84" s="11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5"/>
      <c r="B85" s="26">
        <f t="shared" si="27"/>
        <v>11</v>
      </c>
      <c r="C85" s="40" t="s">
        <v>30</v>
      </c>
      <c r="D85" s="38"/>
      <c r="E85" s="99">
        <f>E18</f>
        <v>-75</v>
      </c>
      <c r="F85" s="102"/>
      <c r="G85" s="102"/>
      <c r="H85" s="102"/>
      <c r="I85" s="102"/>
      <c r="J85" s="103"/>
      <c r="K85" s="4"/>
      <c r="L85" s="4"/>
      <c r="M85" s="4"/>
      <c r="N85" s="4"/>
      <c r="O85" s="4"/>
      <c r="P85" s="11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5"/>
      <c r="B86" s="26">
        <f t="shared" si="27"/>
        <v>12</v>
      </c>
      <c r="C86" s="42" t="s">
        <v>32</v>
      </c>
      <c r="D86" s="28"/>
      <c r="E86" s="35">
        <f t="shared" ref="E86:J86" si="33">SUM(E84:E85)</f>
        <v>10675</v>
      </c>
      <c r="F86" s="35">
        <f t="shared" si="33"/>
        <v>0</v>
      </c>
      <c r="G86" s="35">
        <f t="shared" si="33"/>
        <v>0</v>
      </c>
      <c r="H86" s="35">
        <f t="shared" si="33"/>
        <v>0</v>
      </c>
      <c r="I86" s="35">
        <f t="shared" si="33"/>
        <v>0</v>
      </c>
      <c r="J86" s="58">
        <f t="shared" si="33"/>
        <v>0</v>
      </c>
      <c r="K86" s="4"/>
      <c r="L86" s="4"/>
      <c r="M86" s="4"/>
      <c r="N86" s="4"/>
      <c r="O86" s="4"/>
      <c r="P86" s="11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5"/>
      <c r="B87" s="26">
        <f t="shared" si="27"/>
        <v>13</v>
      </c>
      <c r="C87" s="40" t="s">
        <v>34</v>
      </c>
      <c r="D87" s="41"/>
      <c r="E87" s="99">
        <f>-E86*F36</f>
        <v>-3736.25</v>
      </c>
      <c r="F87" s="102"/>
      <c r="G87" s="102"/>
      <c r="H87" s="102"/>
      <c r="I87" s="102"/>
      <c r="J87" s="103"/>
      <c r="K87" s="4"/>
      <c r="L87" s="4"/>
      <c r="M87" s="4"/>
      <c r="N87" s="4"/>
      <c r="O87" s="4"/>
      <c r="P87" s="11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5"/>
      <c r="B88" s="45">
        <f t="shared" si="27"/>
        <v>14</v>
      </c>
      <c r="C88" s="46" t="s">
        <v>36</v>
      </c>
      <c r="D88" s="47"/>
      <c r="E88" s="104">
        <f t="shared" ref="E88:J88" si="34">SUM(E86:E87)</f>
        <v>6938.75</v>
      </c>
      <c r="F88" s="104">
        <f t="shared" si="34"/>
        <v>0</v>
      </c>
      <c r="G88" s="104">
        <f t="shared" si="34"/>
        <v>0</v>
      </c>
      <c r="H88" s="104">
        <f t="shared" si="34"/>
        <v>0</v>
      </c>
      <c r="I88" s="104">
        <f t="shared" si="34"/>
        <v>0</v>
      </c>
      <c r="J88" s="105">
        <f t="shared" si="34"/>
        <v>0</v>
      </c>
      <c r="K88" s="4"/>
      <c r="L88" s="4"/>
      <c r="M88" s="4"/>
      <c r="N88" s="4"/>
      <c r="O88" s="4"/>
      <c r="P88" s="11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5"/>
      <c r="B89" s="4"/>
      <c r="C89" s="4"/>
      <c r="D89" s="4"/>
      <c r="E89" s="4"/>
      <c r="F89" s="35"/>
      <c r="G89" s="35"/>
      <c r="H89" s="35"/>
      <c r="I89" s="35"/>
      <c r="J89" s="35"/>
      <c r="K89" s="4"/>
      <c r="L89" s="4"/>
      <c r="M89" s="4"/>
      <c r="N89" s="4"/>
      <c r="O89" s="4"/>
      <c r="P89" s="11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6.25" customHeight="1">
      <c r="A90" s="106"/>
      <c r="B90" s="6" t="s">
        <v>84</v>
      </c>
      <c r="C90" s="7"/>
      <c r="D90" s="13" t="s">
        <v>85</v>
      </c>
      <c r="E90" s="9"/>
      <c r="F90" s="9"/>
      <c r="G90" s="9"/>
      <c r="H90" s="9"/>
      <c r="I90" s="10"/>
      <c r="J90" s="16"/>
      <c r="K90" s="16"/>
      <c r="L90" s="16"/>
      <c r="M90" s="16"/>
      <c r="N90" s="16"/>
      <c r="O90" s="16"/>
      <c r="P90" s="107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0" customHeight="1">
      <c r="A91" s="10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07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0" customHeight="1">
      <c r="A92" s="5"/>
      <c r="B92" s="4"/>
      <c r="C92" s="4"/>
      <c r="D92" s="4"/>
      <c r="E92" s="4"/>
      <c r="F92" s="4"/>
      <c r="G92" s="86" t="s">
        <v>4</v>
      </c>
      <c r="H92" s="108">
        <f>$E$6</f>
        <v>2005</v>
      </c>
      <c r="I92" s="77" t="str">
        <f>"&gt;"&amp;H92</f>
        <v>&gt;2005</v>
      </c>
      <c r="J92" s="4"/>
      <c r="K92" s="4"/>
      <c r="L92" s="4"/>
      <c r="M92" s="4"/>
      <c r="N92" s="4"/>
      <c r="O92" s="4"/>
      <c r="P92" s="11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5"/>
      <c r="B93" s="21" t="s">
        <v>86</v>
      </c>
      <c r="C93" s="22"/>
      <c r="D93" s="22"/>
      <c r="E93" s="22"/>
      <c r="F93" s="22"/>
      <c r="G93" s="22"/>
      <c r="H93" s="22"/>
      <c r="I93" s="23"/>
      <c r="J93" s="4"/>
      <c r="K93" s="4"/>
      <c r="L93" s="4"/>
      <c r="M93" s="4"/>
      <c r="N93" s="4"/>
      <c r="O93" s="4"/>
      <c r="P93" s="11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5"/>
      <c r="B94" s="30" t="s">
        <v>9</v>
      </c>
      <c r="C94" s="27"/>
      <c r="D94" s="93" t="s">
        <v>87</v>
      </c>
      <c r="E94" s="93"/>
      <c r="F94" s="93"/>
      <c r="G94" s="93"/>
      <c r="H94" s="109" t="s">
        <v>88</v>
      </c>
      <c r="I94" s="110" t="s">
        <v>88</v>
      </c>
      <c r="J94" s="4"/>
      <c r="K94" s="4"/>
      <c r="L94" s="4"/>
      <c r="M94" s="4"/>
      <c r="N94" s="4"/>
      <c r="O94" s="4"/>
      <c r="P94" s="11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5"/>
      <c r="B95" s="26">
        <v>1.0</v>
      </c>
      <c r="C95" s="4" t="s">
        <v>14</v>
      </c>
      <c r="D95" s="4" t="s">
        <v>89</v>
      </c>
      <c r="E95" s="4"/>
      <c r="F95" s="4"/>
      <c r="G95" s="4"/>
      <c r="H95" s="111">
        <f>L10/E8*365</f>
        <v>89.99926667</v>
      </c>
      <c r="I95" s="112">
        <v>60.0</v>
      </c>
      <c r="J95" s="4"/>
      <c r="K95" s="4"/>
      <c r="L95" s="4"/>
      <c r="M95" s="4"/>
      <c r="N95" s="4"/>
      <c r="O95" s="4"/>
      <c r="P95" s="11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5"/>
      <c r="B96" s="26">
        <f t="shared" ref="B96:B98" si="35">B95+1</f>
        <v>2</v>
      </c>
      <c r="C96" s="4" t="s">
        <v>13</v>
      </c>
      <c r="D96" s="4" t="s">
        <v>90</v>
      </c>
      <c r="E96" s="4"/>
      <c r="F96" s="4"/>
      <c r="G96" s="4"/>
      <c r="H96" s="111">
        <f>-N11/E10*365</f>
        <v>45.0090625</v>
      </c>
      <c r="I96" s="112">
        <v>30.0</v>
      </c>
      <c r="J96" s="4"/>
      <c r="K96" s="4"/>
      <c r="L96" s="4"/>
      <c r="M96" s="4"/>
      <c r="N96" s="4"/>
      <c r="O96" s="4"/>
      <c r="P96" s="11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5"/>
      <c r="B97" s="26">
        <f t="shared" si="35"/>
        <v>3</v>
      </c>
      <c r="C97" s="4" t="s">
        <v>91</v>
      </c>
      <c r="D97" s="4" t="s">
        <v>92</v>
      </c>
      <c r="E97" s="4"/>
      <c r="F97" s="4"/>
      <c r="G97" s="4"/>
      <c r="H97" s="111">
        <f>-(L11-N11)/(E11+E10)*365</f>
        <v>45.00235294</v>
      </c>
      <c r="I97" s="112">
        <v>45.0</v>
      </c>
      <c r="J97" s="4"/>
      <c r="K97" s="4"/>
      <c r="L97" s="4"/>
      <c r="M97" s="4"/>
      <c r="N97" s="4"/>
      <c r="O97" s="4"/>
      <c r="P97" s="11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5"/>
      <c r="B98" s="26">
        <f t="shared" si="35"/>
        <v>4</v>
      </c>
      <c r="C98" s="4" t="s">
        <v>93</v>
      </c>
      <c r="D98" s="4" t="s">
        <v>89</v>
      </c>
      <c r="E98" s="4"/>
      <c r="F98" s="4"/>
      <c r="G98" s="4"/>
      <c r="H98" s="111">
        <f>(L9-N9)/E8*365</f>
        <v>29.99813333</v>
      </c>
      <c r="I98" s="112">
        <v>30.0</v>
      </c>
      <c r="J98" s="4"/>
      <c r="K98" s="4"/>
      <c r="L98" s="4"/>
      <c r="M98" s="4"/>
      <c r="N98" s="4"/>
      <c r="O98" s="4"/>
      <c r="P98" s="11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5"/>
      <c r="B99" s="30" t="s">
        <v>94</v>
      </c>
      <c r="C99" s="4"/>
      <c r="D99" s="4"/>
      <c r="E99" s="4"/>
      <c r="F99" s="4"/>
      <c r="G99" s="4"/>
      <c r="H99" s="113"/>
      <c r="I99" s="112"/>
      <c r="J99" s="4"/>
      <c r="K99" s="4"/>
      <c r="L99" s="4"/>
      <c r="M99" s="4"/>
      <c r="N99" s="4"/>
      <c r="O99" s="4"/>
      <c r="P99" s="11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5"/>
      <c r="B100" s="26">
        <f>B98+1</f>
        <v>5</v>
      </c>
      <c r="C100" s="4" t="s">
        <v>95</v>
      </c>
      <c r="D100" s="4" t="s">
        <v>96</v>
      </c>
      <c r="E100" s="4"/>
      <c r="F100" s="4"/>
      <c r="G100" s="4"/>
      <c r="H100" s="111">
        <f>-N17/(E11+E14)*365</f>
        <v>14.99396825</v>
      </c>
      <c r="I100" s="112">
        <v>15.0</v>
      </c>
      <c r="J100" s="4"/>
      <c r="K100" s="4"/>
      <c r="L100" s="4"/>
      <c r="M100" s="4"/>
      <c r="N100" s="4"/>
      <c r="O100" s="4"/>
      <c r="P100" s="11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5"/>
      <c r="B101" s="45">
        <f>B100+1</f>
        <v>6</v>
      </c>
      <c r="C101" s="50" t="s">
        <v>97</v>
      </c>
      <c r="D101" s="50" t="s">
        <v>98</v>
      </c>
      <c r="E101" s="50"/>
      <c r="F101" s="50"/>
      <c r="G101" s="50"/>
      <c r="H101" s="114">
        <f>-(L17-N17)/(E10+E13)*365</f>
        <v>45.00550459</v>
      </c>
      <c r="I101" s="115">
        <v>45.0</v>
      </c>
      <c r="J101" s="4"/>
      <c r="K101" s="4"/>
      <c r="L101" s="4"/>
      <c r="M101" s="4"/>
      <c r="N101" s="4"/>
      <c r="O101" s="4"/>
      <c r="P101" s="11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1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6.25" customHeight="1">
      <c r="A103" s="106"/>
      <c r="B103" s="6" t="s">
        <v>99</v>
      </c>
      <c r="C103" s="7"/>
      <c r="D103" s="13" t="s">
        <v>100</v>
      </c>
      <c r="E103" s="9"/>
      <c r="F103" s="9"/>
      <c r="G103" s="9"/>
      <c r="H103" s="9"/>
      <c r="I103" s="9"/>
      <c r="J103" s="10"/>
      <c r="K103" s="16"/>
      <c r="L103" s="16"/>
      <c r="M103" s="16"/>
      <c r="N103" s="16"/>
      <c r="O103" s="16"/>
      <c r="P103" s="107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0" customHeight="1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1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5"/>
      <c r="B105" s="4"/>
      <c r="C105" s="4"/>
      <c r="D105" s="18" t="s">
        <v>4</v>
      </c>
      <c r="E105" s="55">
        <f>$E$6</f>
        <v>2005</v>
      </c>
      <c r="F105" s="55">
        <f t="shared" ref="F105:J105" si="36">E105+1</f>
        <v>2006</v>
      </c>
      <c r="G105" s="55">
        <f t="shared" si="36"/>
        <v>2007</v>
      </c>
      <c r="H105" s="55">
        <f t="shared" si="36"/>
        <v>2008</v>
      </c>
      <c r="I105" s="55">
        <f t="shared" si="36"/>
        <v>2009</v>
      </c>
      <c r="J105" s="77">
        <f t="shared" si="36"/>
        <v>2010</v>
      </c>
      <c r="K105" s="4"/>
      <c r="L105" s="4"/>
      <c r="M105" s="4"/>
      <c r="N105" s="4"/>
      <c r="O105" s="4"/>
      <c r="P105" s="11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5"/>
      <c r="B106" s="21" t="s">
        <v>101</v>
      </c>
      <c r="C106" s="22"/>
      <c r="D106" s="53"/>
      <c r="E106" s="55"/>
      <c r="F106" s="55"/>
      <c r="G106" s="55"/>
      <c r="H106" s="55"/>
      <c r="I106" s="55"/>
      <c r="J106" s="20"/>
      <c r="K106" s="4"/>
      <c r="L106" s="4"/>
      <c r="M106" s="4"/>
      <c r="N106" s="4"/>
      <c r="O106" s="4"/>
      <c r="P106" s="11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5"/>
      <c r="B107" s="30" t="s">
        <v>9</v>
      </c>
      <c r="C107" s="4"/>
      <c r="D107" s="4"/>
      <c r="E107" s="4"/>
      <c r="F107" s="4"/>
      <c r="G107" s="4"/>
      <c r="H107" s="4"/>
      <c r="I107" s="4"/>
      <c r="J107" s="31"/>
      <c r="K107" s="4"/>
      <c r="L107" s="4"/>
      <c r="M107" s="4"/>
      <c r="N107" s="4"/>
      <c r="O107" s="4"/>
      <c r="P107" s="11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5"/>
      <c r="B108" s="26">
        <v>1.0</v>
      </c>
      <c r="C108" s="4" t="s">
        <v>14</v>
      </c>
      <c r="D108" s="4"/>
      <c r="E108" s="35">
        <f>$H95/365*E75</f>
        <v>18493</v>
      </c>
      <c r="F108" s="95"/>
      <c r="G108" s="95"/>
      <c r="H108" s="95"/>
      <c r="I108" s="95"/>
      <c r="J108" s="96"/>
      <c r="K108" s="4"/>
      <c r="L108" s="4"/>
      <c r="M108" s="116"/>
      <c r="N108" s="4"/>
      <c r="O108" s="4"/>
      <c r="P108" s="11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5"/>
      <c r="B109" s="26">
        <f t="shared" ref="B109:B112" si="37">B108+1</f>
        <v>2</v>
      </c>
      <c r="C109" s="4" t="s">
        <v>13</v>
      </c>
      <c r="D109" s="4"/>
      <c r="E109" s="35">
        <f>$H96/365*-E77</f>
        <v>1973</v>
      </c>
      <c r="F109" s="95"/>
      <c r="G109" s="95"/>
      <c r="H109" s="95"/>
      <c r="I109" s="95"/>
      <c r="J109" s="96"/>
      <c r="K109" s="4"/>
      <c r="L109" s="4"/>
      <c r="M109" s="4"/>
      <c r="N109" s="4"/>
      <c r="O109" s="4"/>
      <c r="P109" s="11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5"/>
      <c r="B110" s="26">
        <f t="shared" si="37"/>
        <v>3</v>
      </c>
      <c r="C110" s="4" t="s">
        <v>91</v>
      </c>
      <c r="D110" s="4"/>
      <c r="E110" s="35">
        <f>$H97/365*-(E77+E78)</f>
        <v>4192</v>
      </c>
      <c r="F110" s="95"/>
      <c r="G110" s="95"/>
      <c r="H110" s="95"/>
      <c r="I110" s="95"/>
      <c r="J110" s="96"/>
      <c r="K110" s="4"/>
      <c r="L110" s="4"/>
      <c r="M110" s="4"/>
      <c r="N110" s="4"/>
      <c r="O110" s="4"/>
      <c r="P110" s="11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5"/>
      <c r="B111" s="26">
        <f t="shared" si="37"/>
        <v>4</v>
      </c>
      <c r="C111" s="40" t="s">
        <v>93</v>
      </c>
      <c r="D111" s="40"/>
      <c r="E111" s="99">
        <f>$H98/365*E75</f>
        <v>6164</v>
      </c>
      <c r="F111" s="102"/>
      <c r="G111" s="102"/>
      <c r="H111" s="102"/>
      <c r="I111" s="102"/>
      <c r="J111" s="103"/>
      <c r="K111" s="4"/>
      <c r="L111" s="4"/>
      <c r="M111" s="4"/>
      <c r="N111" s="4"/>
      <c r="O111" s="4"/>
      <c r="P111" s="11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5"/>
      <c r="B112" s="26">
        <f t="shared" si="37"/>
        <v>5</v>
      </c>
      <c r="C112" s="36" t="s">
        <v>18</v>
      </c>
      <c r="D112" s="4"/>
      <c r="E112" s="35">
        <f t="shared" ref="E112:J112" si="38">SUM(E108:E111)</f>
        <v>30822</v>
      </c>
      <c r="F112" s="35">
        <f t="shared" si="38"/>
        <v>0</v>
      </c>
      <c r="G112" s="35">
        <f t="shared" si="38"/>
        <v>0</v>
      </c>
      <c r="H112" s="35">
        <f t="shared" si="38"/>
        <v>0</v>
      </c>
      <c r="I112" s="35">
        <f t="shared" si="38"/>
        <v>0</v>
      </c>
      <c r="J112" s="117">
        <f t="shared" si="38"/>
        <v>0</v>
      </c>
      <c r="K112" s="4"/>
      <c r="L112" s="4"/>
      <c r="M112" s="4"/>
      <c r="N112" s="4"/>
      <c r="O112" s="4"/>
      <c r="P112" s="11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5"/>
      <c r="B113" s="30" t="s">
        <v>94</v>
      </c>
      <c r="C113" s="4"/>
      <c r="D113" s="4"/>
      <c r="E113" s="35"/>
      <c r="F113" s="4"/>
      <c r="G113" s="4"/>
      <c r="H113" s="4"/>
      <c r="I113" s="4"/>
      <c r="J113" s="31"/>
      <c r="K113" s="4"/>
      <c r="L113" s="4"/>
      <c r="M113" s="4"/>
      <c r="N113" s="4"/>
      <c r="O113" s="4"/>
      <c r="P113" s="11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5"/>
      <c r="B114" s="26">
        <f>B112+1</f>
        <v>6</v>
      </c>
      <c r="C114" s="4" t="s">
        <v>95</v>
      </c>
      <c r="D114" s="4"/>
      <c r="E114" s="35">
        <f>$H100/365*-(E78+E81)</f>
        <v>1294</v>
      </c>
      <c r="F114" s="95"/>
      <c r="G114" s="95"/>
      <c r="H114" s="95"/>
      <c r="I114" s="95"/>
      <c r="J114" s="96"/>
      <c r="K114" s="4"/>
      <c r="L114" s="4"/>
      <c r="M114" s="4"/>
      <c r="N114" s="4"/>
      <c r="O114" s="118"/>
      <c r="P114" s="11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5"/>
      <c r="B115" s="26">
        <f t="shared" ref="B115:B116" si="39">B114+1</f>
        <v>7</v>
      </c>
      <c r="C115" s="40" t="s">
        <v>97</v>
      </c>
      <c r="D115" s="40"/>
      <c r="E115" s="99">
        <f>$H101/365*-(E77+E80)</f>
        <v>3360</v>
      </c>
      <c r="F115" s="102"/>
      <c r="G115" s="102"/>
      <c r="H115" s="102"/>
      <c r="I115" s="102"/>
      <c r="J115" s="103"/>
      <c r="K115" s="4"/>
      <c r="L115" s="4"/>
      <c r="M115" s="4"/>
      <c r="N115" s="4"/>
      <c r="O115" s="4"/>
      <c r="P115" s="11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5"/>
      <c r="B116" s="26">
        <f t="shared" si="39"/>
        <v>8</v>
      </c>
      <c r="C116" s="36" t="s">
        <v>102</v>
      </c>
      <c r="D116" s="4"/>
      <c r="E116" s="35">
        <f t="shared" ref="E116:J116" si="40">E114+E115</f>
        <v>4654</v>
      </c>
      <c r="F116" s="35">
        <f t="shared" si="40"/>
        <v>0</v>
      </c>
      <c r="G116" s="35">
        <f t="shared" si="40"/>
        <v>0</v>
      </c>
      <c r="H116" s="35">
        <f t="shared" si="40"/>
        <v>0</v>
      </c>
      <c r="I116" s="35">
        <f t="shared" si="40"/>
        <v>0</v>
      </c>
      <c r="J116" s="58">
        <f t="shared" si="40"/>
        <v>0</v>
      </c>
      <c r="K116" s="4"/>
      <c r="L116" s="4"/>
      <c r="M116" s="4"/>
      <c r="N116" s="4"/>
      <c r="O116" s="4"/>
      <c r="P116" s="11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5"/>
      <c r="B117" s="30" t="s">
        <v>103</v>
      </c>
      <c r="C117" s="4"/>
      <c r="D117" s="4"/>
      <c r="E117" s="4"/>
      <c r="F117" s="4"/>
      <c r="G117" s="4"/>
      <c r="H117" s="4"/>
      <c r="I117" s="4"/>
      <c r="J117" s="31"/>
      <c r="K117" s="4"/>
      <c r="L117" s="4"/>
      <c r="M117" s="4"/>
      <c r="N117" s="4"/>
      <c r="O117" s="4"/>
      <c r="P117" s="11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5"/>
      <c r="B118" s="26">
        <f>B116+1</f>
        <v>9</v>
      </c>
      <c r="C118" s="4" t="s">
        <v>104</v>
      </c>
      <c r="D118" s="4"/>
      <c r="E118" s="35">
        <f>E112-E116</f>
        <v>26168</v>
      </c>
      <c r="F118" s="95"/>
      <c r="G118" s="95"/>
      <c r="H118" s="95"/>
      <c r="I118" s="95"/>
      <c r="J118" s="96"/>
      <c r="K118" s="4"/>
      <c r="L118" s="4"/>
      <c r="M118" s="4"/>
      <c r="N118" s="4"/>
      <c r="O118" s="4"/>
      <c r="P118" s="11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5"/>
      <c r="B119" s="45">
        <f>B118+1</f>
        <v>10</v>
      </c>
      <c r="C119" s="50" t="s">
        <v>105</v>
      </c>
      <c r="D119" s="50"/>
      <c r="E119" s="50"/>
      <c r="F119" s="88"/>
      <c r="G119" s="88"/>
      <c r="H119" s="88"/>
      <c r="I119" s="88"/>
      <c r="J119" s="89"/>
      <c r="K119" s="4"/>
      <c r="L119" s="4"/>
      <c r="M119" s="4"/>
      <c r="N119" s="4"/>
      <c r="O119" s="4"/>
      <c r="P119" s="11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11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7.75" customHeight="1">
      <c r="A121" s="5"/>
      <c r="B121" s="6" t="s">
        <v>106</v>
      </c>
      <c r="C121" s="7"/>
      <c r="D121" s="13" t="s">
        <v>107</v>
      </c>
      <c r="E121" s="9"/>
      <c r="F121" s="9"/>
      <c r="G121" s="9"/>
      <c r="H121" s="9"/>
      <c r="I121" s="9"/>
      <c r="J121" s="10"/>
      <c r="K121" s="4"/>
      <c r="L121" s="4"/>
      <c r="M121" s="4"/>
      <c r="N121" s="4"/>
      <c r="O121" s="4"/>
      <c r="P121" s="11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5"/>
      <c r="B122" s="16"/>
      <c r="C122" s="4"/>
      <c r="D122" s="4"/>
      <c r="E122" s="4"/>
      <c r="F122" s="35"/>
      <c r="G122" s="35"/>
      <c r="H122" s="35"/>
      <c r="I122" s="35"/>
      <c r="J122" s="35"/>
      <c r="K122" s="4"/>
      <c r="L122" s="4"/>
      <c r="M122" s="4"/>
      <c r="N122" s="4"/>
      <c r="O122" s="4"/>
      <c r="P122" s="11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5"/>
      <c r="B123" s="4"/>
      <c r="C123" s="4"/>
      <c r="D123" s="18" t="s">
        <v>4</v>
      </c>
      <c r="E123" s="55">
        <f>$E$6</f>
        <v>2005</v>
      </c>
      <c r="F123" s="55">
        <f t="shared" ref="F123:J123" si="41">E123+1</f>
        <v>2006</v>
      </c>
      <c r="G123" s="55">
        <f t="shared" si="41"/>
        <v>2007</v>
      </c>
      <c r="H123" s="55">
        <f t="shared" si="41"/>
        <v>2008</v>
      </c>
      <c r="I123" s="55">
        <f t="shared" si="41"/>
        <v>2009</v>
      </c>
      <c r="J123" s="77">
        <f t="shared" si="41"/>
        <v>2010</v>
      </c>
      <c r="K123" s="4"/>
      <c r="L123" s="4"/>
      <c r="M123" s="4"/>
      <c r="N123" s="4"/>
      <c r="O123" s="4"/>
      <c r="P123" s="11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5"/>
      <c r="B124" s="21" t="s">
        <v>108</v>
      </c>
      <c r="C124" s="22"/>
      <c r="D124" s="22"/>
      <c r="E124" s="22"/>
      <c r="F124" s="22"/>
      <c r="G124" s="22"/>
      <c r="H124" s="22"/>
      <c r="I124" s="22"/>
      <c r="J124" s="23"/>
      <c r="K124" s="4"/>
      <c r="L124" s="4"/>
      <c r="M124" s="4"/>
      <c r="N124" s="4"/>
      <c r="O124" s="4"/>
      <c r="P124" s="11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5"/>
      <c r="B125" s="26">
        <v>1.0</v>
      </c>
      <c r="C125" s="27" t="s">
        <v>36</v>
      </c>
      <c r="D125" s="33"/>
      <c r="E125" s="35"/>
      <c r="F125" s="95"/>
      <c r="G125" s="95"/>
      <c r="H125" s="95"/>
      <c r="I125" s="95"/>
      <c r="J125" s="96"/>
      <c r="K125" s="4"/>
      <c r="L125" s="4"/>
      <c r="M125" s="4"/>
      <c r="N125" s="4"/>
      <c r="O125" s="4"/>
      <c r="P125" s="11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5"/>
      <c r="B126" s="26">
        <f t="shared" ref="B126:B134" si="42">B125+1</f>
        <v>2</v>
      </c>
      <c r="C126" s="119" t="s">
        <v>109</v>
      </c>
      <c r="D126" s="120"/>
      <c r="E126" s="99"/>
      <c r="F126" s="102"/>
      <c r="G126" s="102"/>
      <c r="H126" s="102"/>
      <c r="I126" s="102"/>
      <c r="J126" s="103"/>
      <c r="K126" s="4"/>
      <c r="L126" s="4"/>
      <c r="M126" s="4"/>
      <c r="N126" s="4"/>
      <c r="O126" s="4"/>
      <c r="P126" s="11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5"/>
      <c r="B127" s="26">
        <f t="shared" si="42"/>
        <v>3</v>
      </c>
      <c r="C127" s="27" t="s">
        <v>110</v>
      </c>
      <c r="D127" s="33"/>
      <c r="E127" s="35"/>
      <c r="F127" s="35">
        <f t="shared" ref="F127:J127" si="43">SUM(F125:F126)</f>
        <v>0</v>
      </c>
      <c r="G127" s="35">
        <f t="shared" si="43"/>
        <v>0</v>
      </c>
      <c r="H127" s="35">
        <f t="shared" si="43"/>
        <v>0</v>
      </c>
      <c r="I127" s="35">
        <f t="shared" si="43"/>
        <v>0</v>
      </c>
      <c r="J127" s="117">
        <f t="shared" si="43"/>
        <v>0</v>
      </c>
      <c r="K127" s="4"/>
      <c r="L127" s="4"/>
      <c r="M127" s="4"/>
      <c r="N127" s="4"/>
      <c r="O127" s="4"/>
      <c r="P127" s="11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5"/>
      <c r="B128" s="26">
        <f t="shared" si="42"/>
        <v>4</v>
      </c>
      <c r="C128" s="4" t="s">
        <v>111</v>
      </c>
      <c r="D128" s="33"/>
      <c r="E128" s="35"/>
      <c r="F128" s="95"/>
      <c r="G128" s="95"/>
      <c r="H128" s="95"/>
      <c r="I128" s="95"/>
      <c r="J128" s="96"/>
      <c r="K128" s="4"/>
      <c r="L128" s="4"/>
      <c r="M128" s="4"/>
      <c r="N128" s="4"/>
      <c r="O128" s="4"/>
      <c r="P128" s="11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5"/>
      <c r="B129" s="26">
        <f t="shared" si="42"/>
        <v>5</v>
      </c>
      <c r="C129" s="4" t="s">
        <v>112</v>
      </c>
      <c r="D129" s="33"/>
      <c r="E129" s="35"/>
      <c r="F129" s="95"/>
      <c r="G129" s="95"/>
      <c r="H129" s="95"/>
      <c r="I129" s="95"/>
      <c r="J129" s="96"/>
      <c r="K129" s="4"/>
      <c r="L129" s="4"/>
      <c r="M129" s="4"/>
      <c r="N129" s="4"/>
      <c r="O129" s="4"/>
      <c r="P129" s="11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5"/>
      <c r="B130" s="26">
        <f t="shared" si="42"/>
        <v>6</v>
      </c>
      <c r="C130" s="40" t="s">
        <v>113</v>
      </c>
      <c r="D130" s="41"/>
      <c r="E130" s="99"/>
      <c r="F130" s="102"/>
      <c r="G130" s="102"/>
      <c r="H130" s="102"/>
      <c r="I130" s="102"/>
      <c r="J130" s="103"/>
      <c r="K130" s="4"/>
      <c r="L130" s="4"/>
      <c r="M130" s="4"/>
      <c r="N130" s="4"/>
      <c r="O130" s="4"/>
      <c r="P130" s="11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5"/>
      <c r="B131" s="26">
        <f t="shared" si="42"/>
        <v>7</v>
      </c>
      <c r="C131" s="27" t="s">
        <v>114</v>
      </c>
      <c r="D131" s="33"/>
      <c r="E131" s="35"/>
      <c r="F131" s="35">
        <f t="shared" ref="F131:J131" si="44">SUM(F127:F130)</f>
        <v>0</v>
      </c>
      <c r="G131" s="35">
        <f t="shared" si="44"/>
        <v>0</v>
      </c>
      <c r="H131" s="35">
        <f t="shared" si="44"/>
        <v>0</v>
      </c>
      <c r="I131" s="35">
        <f t="shared" si="44"/>
        <v>0</v>
      </c>
      <c r="J131" s="58">
        <f t="shared" si="44"/>
        <v>0</v>
      </c>
      <c r="K131" s="4"/>
      <c r="L131" s="4"/>
      <c r="M131" s="4"/>
      <c r="N131" s="4"/>
      <c r="O131" s="4"/>
      <c r="P131" s="11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5"/>
      <c r="B132" s="26">
        <f t="shared" si="42"/>
        <v>8</v>
      </c>
      <c r="C132" s="4" t="s">
        <v>115</v>
      </c>
      <c r="D132" s="33"/>
      <c r="E132" s="35"/>
      <c r="F132" s="95"/>
      <c r="G132" s="95"/>
      <c r="H132" s="95"/>
      <c r="I132" s="95"/>
      <c r="J132" s="96"/>
      <c r="K132" s="4"/>
      <c r="L132" s="4"/>
      <c r="M132" s="4"/>
      <c r="N132" s="4"/>
      <c r="O132" s="4"/>
      <c r="P132" s="11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5"/>
      <c r="B133" s="26">
        <f t="shared" si="42"/>
        <v>9</v>
      </c>
      <c r="C133" s="4" t="s">
        <v>116</v>
      </c>
      <c r="D133" s="33"/>
      <c r="E133" s="4"/>
      <c r="F133" s="95"/>
      <c r="G133" s="95"/>
      <c r="H133" s="95"/>
      <c r="I133" s="95"/>
      <c r="J133" s="96"/>
      <c r="K133" s="4"/>
      <c r="L133" s="4"/>
      <c r="M133" s="4"/>
      <c r="N133" s="4"/>
      <c r="O133" s="4"/>
      <c r="P133" s="11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5"/>
      <c r="B134" s="45">
        <f t="shared" si="42"/>
        <v>10</v>
      </c>
      <c r="C134" s="121" t="s">
        <v>117</v>
      </c>
      <c r="D134" s="122"/>
      <c r="E134" s="123"/>
      <c r="F134" s="123">
        <f t="shared" ref="F134:J134" si="45">SUM(F131:F133)</f>
        <v>0</v>
      </c>
      <c r="G134" s="123">
        <f t="shared" si="45"/>
        <v>0</v>
      </c>
      <c r="H134" s="123">
        <f t="shared" si="45"/>
        <v>0</v>
      </c>
      <c r="I134" s="123">
        <f t="shared" si="45"/>
        <v>0</v>
      </c>
      <c r="J134" s="124">
        <f t="shared" si="45"/>
        <v>0</v>
      </c>
      <c r="K134" s="4"/>
      <c r="L134" s="35"/>
      <c r="M134" s="4"/>
      <c r="N134" s="4"/>
      <c r="O134" s="4"/>
      <c r="P134" s="11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5"/>
      <c r="B135" s="4"/>
      <c r="C135" s="27"/>
      <c r="D135" s="33"/>
      <c r="E135" s="35"/>
      <c r="F135" s="35"/>
      <c r="G135" s="35"/>
      <c r="H135" s="35"/>
      <c r="I135" s="35"/>
      <c r="J135" s="35"/>
      <c r="K135" s="4"/>
      <c r="L135" s="4"/>
      <c r="M135" s="4"/>
      <c r="N135" s="4"/>
      <c r="O135" s="4"/>
      <c r="P135" s="11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hidden="1" customHeight="1">
      <c r="A136" s="5"/>
      <c r="B136" s="4"/>
      <c r="C136" s="4"/>
      <c r="D136" s="18" t="s">
        <v>4</v>
      </c>
      <c r="E136" s="55">
        <f>$F$25</f>
        <v>2005</v>
      </c>
      <c r="F136" s="55">
        <f t="shared" ref="F136:J136" si="46">E136+1</f>
        <v>2006</v>
      </c>
      <c r="G136" s="55">
        <f t="shared" si="46"/>
        <v>2007</v>
      </c>
      <c r="H136" s="55">
        <f t="shared" si="46"/>
        <v>2008</v>
      </c>
      <c r="I136" s="55">
        <f t="shared" si="46"/>
        <v>2009</v>
      </c>
      <c r="J136" s="77">
        <f t="shared" si="46"/>
        <v>2010</v>
      </c>
      <c r="K136" s="4"/>
      <c r="L136" s="4"/>
      <c r="M136" s="4"/>
      <c r="N136" s="4"/>
      <c r="O136" s="4"/>
      <c r="P136" s="11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hidden="1" customHeight="1">
      <c r="A137" s="5"/>
      <c r="B137" s="21" t="s">
        <v>108</v>
      </c>
      <c r="C137" s="22"/>
      <c r="D137" s="22"/>
      <c r="E137" s="22"/>
      <c r="F137" s="22"/>
      <c r="G137" s="22"/>
      <c r="H137" s="22"/>
      <c r="I137" s="22"/>
      <c r="J137" s="23"/>
      <c r="K137" s="4"/>
      <c r="L137" s="4"/>
      <c r="M137" s="4"/>
      <c r="N137" s="4"/>
      <c r="O137" s="4"/>
      <c r="P137" s="11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hidden="1" customHeight="1">
      <c r="A138" s="5"/>
      <c r="B138" s="92"/>
      <c r="C138" s="27" t="s">
        <v>27</v>
      </c>
      <c r="D138" s="33"/>
      <c r="E138" s="35"/>
      <c r="F138" s="35">
        <f t="shared" ref="F138:J138" si="47">F84</f>
        <v>0</v>
      </c>
      <c r="G138" s="35">
        <f t="shared" si="47"/>
        <v>0</v>
      </c>
      <c r="H138" s="35">
        <f t="shared" si="47"/>
        <v>0</v>
      </c>
      <c r="I138" s="35">
        <f t="shared" si="47"/>
        <v>0</v>
      </c>
      <c r="J138" s="58">
        <f t="shared" si="47"/>
        <v>0</v>
      </c>
      <c r="K138" s="4"/>
      <c r="L138" s="4"/>
      <c r="M138" s="4"/>
      <c r="N138" s="4"/>
      <c r="O138" s="4"/>
      <c r="P138" s="11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hidden="1" customHeight="1">
      <c r="A139" s="5"/>
      <c r="B139" s="92"/>
      <c r="C139" s="40" t="s">
        <v>118</v>
      </c>
      <c r="D139" s="41"/>
      <c r="E139" s="99"/>
      <c r="F139" s="99">
        <f t="shared" ref="F139:J139" si="48">-F138*G36</f>
        <v>0</v>
      </c>
      <c r="G139" s="99">
        <f t="shared" si="48"/>
        <v>0</v>
      </c>
      <c r="H139" s="99">
        <f t="shared" si="48"/>
        <v>0</v>
      </c>
      <c r="I139" s="99">
        <f t="shared" si="48"/>
        <v>0</v>
      </c>
      <c r="J139" s="125">
        <f t="shared" si="48"/>
        <v>0</v>
      </c>
      <c r="K139" s="4"/>
      <c r="L139" s="4"/>
      <c r="M139" s="4"/>
      <c r="N139" s="4"/>
      <c r="O139" s="4"/>
      <c r="P139" s="11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hidden="1" customHeight="1">
      <c r="A140" s="5"/>
      <c r="B140" s="92"/>
      <c r="C140" s="27" t="s">
        <v>110</v>
      </c>
      <c r="D140" s="33"/>
      <c r="E140" s="35"/>
      <c r="F140" s="35">
        <f t="shared" ref="F140:J140" si="49">SUM(F138:F139)</f>
        <v>0</v>
      </c>
      <c r="G140" s="35">
        <f t="shared" si="49"/>
        <v>0</v>
      </c>
      <c r="H140" s="35">
        <f t="shared" si="49"/>
        <v>0</v>
      </c>
      <c r="I140" s="35">
        <f t="shared" si="49"/>
        <v>0</v>
      </c>
      <c r="J140" s="117">
        <f t="shared" si="49"/>
        <v>0</v>
      </c>
      <c r="K140" s="4"/>
      <c r="L140" s="4"/>
      <c r="M140" s="4"/>
      <c r="N140" s="4"/>
      <c r="O140" s="4"/>
      <c r="P140" s="11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hidden="1" customHeight="1">
      <c r="A141" s="5"/>
      <c r="B141" s="92"/>
      <c r="C141" s="4" t="s">
        <v>111</v>
      </c>
      <c r="D141" s="33"/>
      <c r="E141" s="35"/>
      <c r="F141" s="35">
        <f t="shared" ref="F141:J141" si="50">-F52</f>
        <v>5450</v>
      </c>
      <c r="G141" s="35">
        <f t="shared" si="50"/>
        <v>5405</v>
      </c>
      <c r="H141" s="35">
        <f t="shared" si="50"/>
        <v>6864.5</v>
      </c>
      <c r="I141" s="35">
        <f t="shared" si="50"/>
        <v>7678.05</v>
      </c>
      <c r="J141" s="58">
        <f t="shared" si="50"/>
        <v>7710.245</v>
      </c>
      <c r="K141" s="4"/>
      <c r="L141" s="4"/>
      <c r="M141" s="4"/>
      <c r="N141" s="4"/>
      <c r="O141" s="4"/>
      <c r="P141" s="11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hidden="1" customHeight="1">
      <c r="A142" s="5"/>
      <c r="B142" s="92"/>
      <c r="C142" s="4" t="s">
        <v>112</v>
      </c>
      <c r="D142" s="33"/>
      <c r="E142" s="35"/>
      <c r="F142" s="35">
        <f t="shared" ref="F142:J142" si="51">-F119</f>
        <v>0</v>
      </c>
      <c r="G142" s="35">
        <f t="shared" si="51"/>
        <v>0</v>
      </c>
      <c r="H142" s="35">
        <f t="shared" si="51"/>
        <v>0</v>
      </c>
      <c r="I142" s="35">
        <f t="shared" si="51"/>
        <v>0</v>
      </c>
      <c r="J142" s="58">
        <f t="shared" si="51"/>
        <v>0</v>
      </c>
      <c r="K142" s="4"/>
      <c r="L142" s="4"/>
      <c r="M142" s="4"/>
      <c r="N142" s="4"/>
      <c r="O142" s="4"/>
      <c r="P142" s="11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hidden="1" customHeight="1">
      <c r="A143" s="5"/>
      <c r="B143" s="92"/>
      <c r="C143" s="40" t="s">
        <v>113</v>
      </c>
      <c r="D143" s="41"/>
      <c r="E143" s="99"/>
      <c r="F143" s="99">
        <f t="shared" ref="F143:J143" si="52">-F51</f>
        <v>-5000</v>
      </c>
      <c r="G143" s="99">
        <f t="shared" si="52"/>
        <v>-5000</v>
      </c>
      <c r="H143" s="99">
        <f t="shared" si="52"/>
        <v>-20000</v>
      </c>
      <c r="I143" s="99">
        <f t="shared" si="52"/>
        <v>-15000</v>
      </c>
      <c r="J143" s="125">
        <f t="shared" si="52"/>
        <v>-8000</v>
      </c>
      <c r="K143" s="4"/>
      <c r="L143" s="4"/>
      <c r="M143" s="4"/>
      <c r="N143" s="4"/>
      <c r="O143" s="4"/>
      <c r="P143" s="11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hidden="1" customHeight="1">
      <c r="A144" s="5"/>
      <c r="B144" s="92"/>
      <c r="C144" s="27" t="s">
        <v>114</v>
      </c>
      <c r="D144" s="33"/>
      <c r="E144" s="35"/>
      <c r="F144" s="35">
        <f t="shared" ref="F144:J144" si="53">SUM(F140:F143)</f>
        <v>450</v>
      </c>
      <c r="G144" s="35">
        <f t="shared" si="53"/>
        <v>405</v>
      </c>
      <c r="H144" s="35">
        <f t="shared" si="53"/>
        <v>-13135.5</v>
      </c>
      <c r="I144" s="35">
        <f t="shared" si="53"/>
        <v>-7321.95</v>
      </c>
      <c r="J144" s="58">
        <f t="shared" si="53"/>
        <v>-289.755</v>
      </c>
      <c r="K144" s="4"/>
      <c r="L144" s="4"/>
      <c r="M144" s="4"/>
      <c r="N144" s="4"/>
      <c r="O144" s="4"/>
      <c r="P144" s="11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hidden="1" customHeight="1">
      <c r="A145" s="5"/>
      <c r="B145" s="92"/>
      <c r="C145" s="4" t="s">
        <v>115</v>
      </c>
      <c r="D145" s="33"/>
      <c r="E145" s="35"/>
      <c r="F145" s="35">
        <f t="shared" ref="F145:J145" si="54">F59-E59</f>
        <v>0</v>
      </c>
      <c r="G145" s="35">
        <f t="shared" si="54"/>
        <v>0</v>
      </c>
      <c r="H145" s="35">
        <f t="shared" si="54"/>
        <v>15000</v>
      </c>
      <c r="I145" s="35">
        <f t="shared" si="54"/>
        <v>5000</v>
      </c>
      <c r="J145" s="58">
        <f t="shared" si="54"/>
        <v>0</v>
      </c>
      <c r="K145" s="4"/>
      <c r="L145" s="4"/>
      <c r="M145" s="4"/>
      <c r="N145" s="4"/>
      <c r="O145" s="4"/>
      <c r="P145" s="11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hidden="1" customHeight="1">
      <c r="A146" s="5"/>
      <c r="B146" s="92"/>
      <c r="C146" s="4" t="s">
        <v>116</v>
      </c>
      <c r="D146" s="33"/>
      <c r="E146" s="4"/>
      <c r="F146" s="35">
        <f t="shared" ref="F146:J146" si="55">F85*(1-G36)</f>
        <v>0</v>
      </c>
      <c r="G146" s="35">
        <f t="shared" si="55"/>
        <v>0</v>
      </c>
      <c r="H146" s="35">
        <f t="shared" si="55"/>
        <v>0</v>
      </c>
      <c r="I146" s="35">
        <f t="shared" si="55"/>
        <v>0</v>
      </c>
      <c r="J146" s="58">
        <f t="shared" si="55"/>
        <v>0</v>
      </c>
      <c r="K146" s="4"/>
      <c r="L146" s="4"/>
      <c r="M146" s="4"/>
      <c r="N146" s="4"/>
      <c r="O146" s="4"/>
      <c r="P146" s="11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hidden="1" customHeight="1">
      <c r="A147" s="5"/>
      <c r="B147" s="126"/>
      <c r="C147" s="121" t="s">
        <v>117</v>
      </c>
      <c r="D147" s="122"/>
      <c r="E147" s="123"/>
      <c r="F147" s="123">
        <f t="shared" ref="F147:J147" si="56">SUM(F144:F146)</f>
        <v>450</v>
      </c>
      <c r="G147" s="123">
        <f t="shared" si="56"/>
        <v>405</v>
      </c>
      <c r="H147" s="123">
        <f t="shared" si="56"/>
        <v>1864.5</v>
      </c>
      <c r="I147" s="123">
        <f t="shared" si="56"/>
        <v>-2321.95</v>
      </c>
      <c r="J147" s="124">
        <f t="shared" si="56"/>
        <v>-289.755</v>
      </c>
      <c r="K147" s="4"/>
      <c r="L147" s="4"/>
      <c r="M147" s="4"/>
      <c r="N147" s="4"/>
      <c r="O147" s="4"/>
      <c r="P147" s="11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hidden="1" customHeight="1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11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7.0" customHeight="1">
      <c r="A149" s="5"/>
      <c r="B149" s="6" t="s">
        <v>119</v>
      </c>
      <c r="C149" s="7"/>
      <c r="D149" s="13" t="s">
        <v>120</v>
      </c>
      <c r="E149" s="9"/>
      <c r="F149" s="9"/>
      <c r="G149" s="9"/>
      <c r="H149" s="9"/>
      <c r="I149" s="9"/>
      <c r="J149" s="10"/>
      <c r="K149" s="4"/>
      <c r="L149" s="4"/>
      <c r="M149" s="4"/>
      <c r="N149" s="4"/>
      <c r="O149" s="4"/>
      <c r="P149" s="11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1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5"/>
      <c r="B151" s="4"/>
      <c r="C151" s="4"/>
      <c r="D151" s="18" t="s">
        <v>4</v>
      </c>
      <c r="E151" s="55">
        <f>$E$6</f>
        <v>2005</v>
      </c>
      <c r="F151" s="55">
        <f t="shared" ref="F151:J151" si="57">E151+1</f>
        <v>2006</v>
      </c>
      <c r="G151" s="55">
        <f t="shared" si="57"/>
        <v>2007</v>
      </c>
      <c r="H151" s="55">
        <f t="shared" si="57"/>
        <v>2008</v>
      </c>
      <c r="I151" s="55">
        <f t="shared" si="57"/>
        <v>2009</v>
      </c>
      <c r="J151" s="77">
        <f t="shared" si="57"/>
        <v>2010</v>
      </c>
      <c r="K151" s="4"/>
      <c r="L151" s="4"/>
      <c r="M151" s="4"/>
      <c r="N151" s="4"/>
      <c r="O151" s="4"/>
      <c r="P151" s="11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5"/>
      <c r="B152" s="21" t="s">
        <v>121</v>
      </c>
      <c r="C152" s="22"/>
      <c r="D152" s="22"/>
      <c r="E152" s="22"/>
      <c r="F152" s="22"/>
      <c r="G152" s="22"/>
      <c r="H152" s="22"/>
      <c r="I152" s="22"/>
      <c r="J152" s="23"/>
      <c r="K152" s="4"/>
      <c r="L152" s="4"/>
      <c r="M152" s="4"/>
      <c r="N152" s="4"/>
      <c r="O152" s="4"/>
      <c r="P152" s="11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5"/>
      <c r="B153" s="26">
        <v>1.0</v>
      </c>
      <c r="C153" s="27" t="s">
        <v>36</v>
      </c>
      <c r="D153" s="33"/>
      <c r="E153" s="35"/>
      <c r="F153" s="95"/>
      <c r="G153" s="95"/>
      <c r="H153" s="95"/>
      <c r="I153" s="95"/>
      <c r="J153" s="96"/>
      <c r="K153" s="4"/>
      <c r="L153" s="4"/>
      <c r="M153" s="4"/>
      <c r="N153" s="4"/>
      <c r="O153" s="4"/>
      <c r="P153" s="11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5"/>
      <c r="B154" s="26">
        <f t="shared" ref="B154:B167" si="58">B153+1</f>
        <v>2</v>
      </c>
      <c r="C154" s="4" t="s">
        <v>25</v>
      </c>
      <c r="D154" s="33"/>
      <c r="E154" s="35"/>
      <c r="F154" s="95"/>
      <c r="G154" s="95"/>
      <c r="H154" s="95"/>
      <c r="I154" s="95"/>
      <c r="J154" s="96"/>
      <c r="K154" s="4"/>
      <c r="L154" s="4"/>
      <c r="M154" s="4"/>
      <c r="N154" s="4"/>
      <c r="O154" s="4"/>
      <c r="P154" s="11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5"/>
      <c r="B155" s="26">
        <f t="shared" si="58"/>
        <v>3</v>
      </c>
      <c r="C155" s="4" t="s">
        <v>122</v>
      </c>
      <c r="D155" s="33"/>
      <c r="E155" s="35"/>
      <c r="F155" s="35"/>
      <c r="G155" s="35"/>
      <c r="H155" s="35"/>
      <c r="I155" s="35"/>
      <c r="J155" s="58"/>
      <c r="K155" s="4"/>
      <c r="L155" s="4"/>
      <c r="M155" s="4"/>
      <c r="N155" s="4"/>
      <c r="O155" s="4"/>
      <c r="P155" s="11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5"/>
      <c r="B156" s="26">
        <f t="shared" si="58"/>
        <v>4</v>
      </c>
      <c r="C156" s="36" t="s">
        <v>14</v>
      </c>
      <c r="D156" s="33"/>
      <c r="E156" s="35"/>
      <c r="F156" s="95"/>
      <c r="G156" s="95"/>
      <c r="H156" s="95"/>
      <c r="I156" s="95"/>
      <c r="J156" s="96"/>
      <c r="K156" s="4"/>
      <c r="L156" s="4"/>
      <c r="M156" s="4"/>
      <c r="N156" s="4"/>
      <c r="O156" s="4"/>
      <c r="P156" s="11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5"/>
      <c r="B157" s="26">
        <f t="shared" si="58"/>
        <v>5</v>
      </c>
      <c r="C157" s="36" t="s">
        <v>123</v>
      </c>
      <c r="D157" s="33"/>
      <c r="E157" s="35"/>
      <c r="F157" s="95"/>
      <c r="G157" s="95"/>
      <c r="H157" s="95"/>
      <c r="I157" s="95"/>
      <c r="J157" s="96"/>
      <c r="K157" s="4"/>
      <c r="L157" s="4"/>
      <c r="M157" s="4"/>
      <c r="N157" s="4"/>
      <c r="O157" s="4"/>
      <c r="P157" s="11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5"/>
      <c r="B158" s="26">
        <f t="shared" si="58"/>
        <v>6</v>
      </c>
      <c r="C158" s="37" t="s">
        <v>28</v>
      </c>
      <c r="D158" s="41"/>
      <c r="E158" s="98"/>
      <c r="F158" s="102"/>
      <c r="G158" s="102"/>
      <c r="H158" s="102"/>
      <c r="I158" s="102"/>
      <c r="J158" s="103"/>
      <c r="K158" s="4"/>
      <c r="L158" s="4"/>
      <c r="M158" s="4"/>
      <c r="N158" s="4"/>
      <c r="O158" s="4"/>
      <c r="P158" s="11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5"/>
      <c r="B159" s="26">
        <f t="shared" si="58"/>
        <v>7</v>
      </c>
      <c r="C159" s="27" t="s">
        <v>124</v>
      </c>
      <c r="D159" s="33"/>
      <c r="E159" s="35"/>
      <c r="F159" s="35">
        <f t="shared" ref="F159:J159" si="59">SUM(F153:F158)</f>
        <v>0</v>
      </c>
      <c r="G159" s="35">
        <f t="shared" si="59"/>
        <v>0</v>
      </c>
      <c r="H159" s="35">
        <f t="shared" si="59"/>
        <v>0</v>
      </c>
      <c r="I159" s="35">
        <f t="shared" si="59"/>
        <v>0</v>
      </c>
      <c r="J159" s="58">
        <f t="shared" si="59"/>
        <v>0</v>
      </c>
      <c r="K159" s="4"/>
      <c r="L159" s="4"/>
      <c r="M159" s="4"/>
      <c r="N159" s="4"/>
      <c r="O159" s="4"/>
      <c r="P159" s="11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5"/>
      <c r="B160" s="26">
        <f t="shared" si="58"/>
        <v>8</v>
      </c>
      <c r="C160" s="4" t="s">
        <v>125</v>
      </c>
      <c r="D160" s="33"/>
      <c r="E160" s="35"/>
      <c r="F160" s="95"/>
      <c r="G160" s="95"/>
      <c r="H160" s="95"/>
      <c r="I160" s="95"/>
      <c r="J160" s="96"/>
      <c r="K160" s="4"/>
      <c r="L160" s="4"/>
      <c r="M160" s="4"/>
      <c r="N160" s="4"/>
      <c r="O160" s="4"/>
      <c r="P160" s="11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5"/>
      <c r="B161" s="26">
        <f t="shared" si="58"/>
        <v>9</v>
      </c>
      <c r="C161" s="40" t="s">
        <v>126</v>
      </c>
      <c r="D161" s="41"/>
      <c r="E161" s="99"/>
      <c r="F161" s="85">
        <v>0.0</v>
      </c>
      <c r="G161" s="85">
        <v>0.0</v>
      </c>
      <c r="H161" s="85">
        <v>0.0</v>
      </c>
      <c r="I161" s="85">
        <v>0.0</v>
      </c>
      <c r="J161" s="39">
        <v>0.0</v>
      </c>
      <c r="K161" s="4"/>
      <c r="L161" s="4"/>
      <c r="M161" s="4"/>
      <c r="N161" s="4"/>
      <c r="O161" s="4"/>
      <c r="P161" s="11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5"/>
      <c r="B162" s="26">
        <f t="shared" si="58"/>
        <v>10</v>
      </c>
      <c r="C162" s="27" t="s">
        <v>127</v>
      </c>
      <c r="D162" s="33"/>
      <c r="E162" s="35"/>
      <c r="F162" s="35">
        <f t="shared" ref="F162:J162" si="60">SUM(F160:F161)</f>
        <v>0</v>
      </c>
      <c r="G162" s="35">
        <f t="shared" si="60"/>
        <v>0</v>
      </c>
      <c r="H162" s="35">
        <f t="shared" si="60"/>
        <v>0</v>
      </c>
      <c r="I162" s="35">
        <f t="shared" si="60"/>
        <v>0</v>
      </c>
      <c r="J162" s="58">
        <f t="shared" si="60"/>
        <v>0</v>
      </c>
      <c r="K162" s="4"/>
      <c r="L162" s="4"/>
      <c r="M162" s="4"/>
      <c r="N162" s="4"/>
      <c r="O162" s="4"/>
      <c r="P162" s="11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5"/>
      <c r="B163" s="26">
        <f t="shared" si="58"/>
        <v>11</v>
      </c>
      <c r="C163" s="4" t="s">
        <v>128</v>
      </c>
      <c r="D163" s="33"/>
      <c r="E163" s="4"/>
      <c r="F163" s="95"/>
      <c r="G163" s="95"/>
      <c r="H163" s="95"/>
      <c r="I163" s="95"/>
      <c r="J163" s="96"/>
      <c r="K163" s="4"/>
      <c r="L163" s="4"/>
      <c r="M163" s="4"/>
      <c r="N163" s="4"/>
      <c r="O163" s="4"/>
      <c r="P163" s="11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5"/>
      <c r="B164" s="26">
        <f t="shared" si="58"/>
        <v>12</v>
      </c>
      <c r="C164" s="4" t="s">
        <v>129</v>
      </c>
      <c r="D164" s="33"/>
      <c r="E164" s="4"/>
      <c r="F164" s="95"/>
      <c r="G164" s="95"/>
      <c r="H164" s="95"/>
      <c r="I164" s="95"/>
      <c r="J164" s="96"/>
      <c r="K164" s="4"/>
      <c r="L164" s="4"/>
      <c r="M164" s="4"/>
      <c r="N164" s="4"/>
      <c r="O164" s="4"/>
      <c r="P164" s="11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5"/>
      <c r="B165" s="26">
        <f t="shared" si="58"/>
        <v>13</v>
      </c>
      <c r="C165" s="40" t="s">
        <v>130</v>
      </c>
      <c r="D165" s="41"/>
      <c r="E165" s="40"/>
      <c r="F165" s="102"/>
      <c r="G165" s="102"/>
      <c r="H165" s="102"/>
      <c r="I165" s="102"/>
      <c r="J165" s="103"/>
      <c r="K165" s="4"/>
      <c r="L165" s="4"/>
      <c r="M165" s="4"/>
      <c r="N165" s="4"/>
      <c r="O165" s="4"/>
      <c r="P165" s="11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5"/>
      <c r="B166" s="26">
        <f t="shared" si="58"/>
        <v>14</v>
      </c>
      <c r="C166" s="121" t="s">
        <v>131</v>
      </c>
      <c r="D166" s="122"/>
      <c r="E166" s="123"/>
      <c r="F166" s="123">
        <f t="shared" ref="F166:J166" si="61">SUM(F163:F165)</f>
        <v>0</v>
      </c>
      <c r="G166" s="123">
        <f t="shared" si="61"/>
        <v>0</v>
      </c>
      <c r="H166" s="123">
        <f t="shared" si="61"/>
        <v>0</v>
      </c>
      <c r="I166" s="123">
        <f t="shared" si="61"/>
        <v>0</v>
      </c>
      <c r="J166" s="124">
        <f t="shared" si="61"/>
        <v>0</v>
      </c>
      <c r="K166" s="4"/>
      <c r="L166" s="4"/>
      <c r="M166" s="4"/>
      <c r="N166" s="4"/>
      <c r="O166" s="4"/>
      <c r="P166" s="11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5"/>
      <c r="B167" s="45">
        <f t="shared" si="58"/>
        <v>15</v>
      </c>
      <c r="C167" s="49" t="s">
        <v>132</v>
      </c>
      <c r="D167" s="50"/>
      <c r="E167" s="50"/>
      <c r="F167" s="104">
        <f t="shared" ref="F167:J167" si="62">F159+F162+F166</f>
        <v>0</v>
      </c>
      <c r="G167" s="104">
        <f t="shared" si="62"/>
        <v>0</v>
      </c>
      <c r="H167" s="104">
        <f t="shared" si="62"/>
        <v>0</v>
      </c>
      <c r="I167" s="104">
        <f t="shared" si="62"/>
        <v>0</v>
      </c>
      <c r="J167" s="105">
        <f t="shared" si="62"/>
        <v>0</v>
      </c>
      <c r="K167" s="4"/>
      <c r="L167" s="35"/>
      <c r="M167" s="4"/>
      <c r="N167" s="4"/>
      <c r="O167" s="4"/>
      <c r="P167" s="11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5"/>
      <c r="B168" s="127"/>
      <c r="C168" s="27"/>
      <c r="D168" s="4"/>
      <c r="E168" s="4"/>
      <c r="F168" s="128"/>
      <c r="G168" s="128"/>
      <c r="H168" s="128"/>
      <c r="I168" s="128"/>
      <c r="J168" s="128"/>
      <c r="K168" s="4"/>
      <c r="L168" s="35"/>
      <c r="M168" s="4"/>
      <c r="N168" s="4"/>
      <c r="O168" s="4"/>
      <c r="P168" s="11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7.75" customHeight="1">
      <c r="A169" s="5"/>
      <c r="B169" s="6" t="s">
        <v>133</v>
      </c>
      <c r="C169" s="7"/>
      <c r="D169" s="13" t="s">
        <v>134</v>
      </c>
      <c r="E169" s="9"/>
      <c r="F169" s="9"/>
      <c r="G169" s="9"/>
      <c r="H169" s="9"/>
      <c r="I169" s="9"/>
      <c r="J169" s="10"/>
      <c r="K169" s="4"/>
      <c r="L169" s="4"/>
      <c r="M169" s="4"/>
      <c r="N169" s="4"/>
      <c r="O169" s="4"/>
      <c r="P169" s="11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11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5"/>
      <c r="B171" s="21" t="s">
        <v>135</v>
      </c>
      <c r="C171" s="22"/>
      <c r="D171" s="90"/>
      <c r="E171" s="129"/>
      <c r="F171" s="17"/>
      <c r="G171" s="17"/>
      <c r="H171" s="17"/>
      <c r="I171" s="17"/>
      <c r="J171" s="17"/>
      <c r="K171" s="4"/>
      <c r="L171" s="4"/>
      <c r="M171" s="4"/>
      <c r="N171" s="4"/>
      <c r="O171" s="4"/>
      <c r="P171" s="11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5"/>
      <c r="B172" s="92" t="s">
        <v>136</v>
      </c>
      <c r="C172" s="130"/>
      <c r="D172" s="96"/>
      <c r="E172" s="4"/>
      <c r="F172" s="17"/>
      <c r="G172" s="17"/>
      <c r="H172" s="17"/>
      <c r="I172" s="17"/>
      <c r="J172" s="17"/>
      <c r="K172" s="4"/>
      <c r="L172" s="4"/>
      <c r="M172" s="4"/>
      <c r="N172" s="4"/>
      <c r="O172" s="4"/>
      <c r="P172" s="11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5"/>
      <c r="B173" s="92" t="s">
        <v>137</v>
      </c>
      <c r="C173" s="4"/>
      <c r="D173" s="58"/>
      <c r="E173" s="4"/>
      <c r="F173" s="4"/>
      <c r="G173" s="17"/>
      <c r="H173" s="17"/>
      <c r="I173" s="17"/>
      <c r="J173" s="17"/>
      <c r="K173" s="4"/>
      <c r="L173" s="4"/>
      <c r="M173" s="4"/>
      <c r="N173" s="4"/>
      <c r="O173" s="4"/>
      <c r="P173" s="11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5"/>
      <c r="B174" s="92"/>
      <c r="C174" s="4" t="s">
        <v>138</v>
      </c>
      <c r="D174" s="96"/>
      <c r="E174" s="4"/>
      <c r="F174" s="17"/>
      <c r="G174" s="17"/>
      <c r="H174" s="17"/>
      <c r="I174" s="17"/>
      <c r="J174" s="17"/>
      <c r="K174" s="4"/>
      <c r="L174" s="4"/>
      <c r="M174" s="4"/>
      <c r="N174" s="4"/>
      <c r="O174" s="4"/>
      <c r="P174" s="11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5"/>
      <c r="B175" s="131"/>
      <c r="C175" s="50" t="s">
        <v>22</v>
      </c>
      <c r="D175" s="89"/>
      <c r="E175" s="4"/>
      <c r="F175" s="17"/>
      <c r="G175" s="17"/>
      <c r="H175" s="17"/>
      <c r="I175" s="17"/>
      <c r="J175" s="17"/>
      <c r="K175" s="4"/>
      <c r="L175" s="4"/>
      <c r="M175" s="4"/>
      <c r="N175" s="4"/>
      <c r="O175" s="4"/>
      <c r="P175" s="11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5"/>
      <c r="B176" s="4"/>
      <c r="C176" s="4"/>
      <c r="D176" s="132"/>
      <c r="E176" s="4"/>
      <c r="F176" s="133"/>
      <c r="G176" s="133"/>
      <c r="H176" s="133"/>
      <c r="I176" s="133"/>
      <c r="J176" s="133"/>
      <c r="K176" s="4"/>
      <c r="L176" s="4"/>
      <c r="M176" s="4"/>
      <c r="N176" s="4"/>
      <c r="O176" s="4"/>
      <c r="P176" s="11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5"/>
      <c r="B177" s="4"/>
      <c r="C177" s="4"/>
      <c r="D177" s="18" t="s">
        <v>4</v>
      </c>
      <c r="E177" s="55">
        <f>$E$6</f>
        <v>2005</v>
      </c>
      <c r="F177" s="55">
        <f t="shared" ref="F177:J177" si="63">E177+1</f>
        <v>2006</v>
      </c>
      <c r="G177" s="55">
        <f t="shared" si="63"/>
        <v>2007</v>
      </c>
      <c r="H177" s="55">
        <f t="shared" si="63"/>
        <v>2008</v>
      </c>
      <c r="I177" s="55">
        <f t="shared" si="63"/>
        <v>2009</v>
      </c>
      <c r="J177" s="77">
        <f t="shared" si="63"/>
        <v>2010</v>
      </c>
      <c r="K177" s="4"/>
      <c r="L177" s="4"/>
      <c r="M177" s="4"/>
      <c r="N177" s="4"/>
      <c r="O177" s="4"/>
      <c r="P177" s="11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5"/>
      <c r="B178" s="21" t="s">
        <v>6</v>
      </c>
      <c r="C178" s="22"/>
      <c r="D178" s="22"/>
      <c r="E178" s="22"/>
      <c r="F178" s="22"/>
      <c r="G178" s="22"/>
      <c r="H178" s="22"/>
      <c r="I178" s="22"/>
      <c r="J178" s="23"/>
      <c r="K178" s="4"/>
      <c r="L178" s="4"/>
      <c r="M178" s="4"/>
      <c r="N178" s="4"/>
      <c r="O178" s="4"/>
      <c r="P178" s="11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5"/>
      <c r="B179" s="30" t="s">
        <v>9</v>
      </c>
      <c r="C179" s="4"/>
      <c r="D179" s="4"/>
      <c r="E179" s="4"/>
      <c r="F179" s="4"/>
      <c r="G179" s="4"/>
      <c r="H179" s="4"/>
      <c r="I179" s="4"/>
      <c r="J179" s="31"/>
      <c r="K179" s="4"/>
      <c r="L179" s="4"/>
      <c r="M179" s="4"/>
      <c r="N179" s="4"/>
      <c r="O179" s="4"/>
      <c r="P179" s="11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5"/>
      <c r="B180" s="26">
        <v>1.0</v>
      </c>
      <c r="C180" s="4" t="s">
        <v>139</v>
      </c>
      <c r="D180" s="33"/>
      <c r="E180" s="95"/>
      <c r="F180" s="95"/>
      <c r="G180" s="95"/>
      <c r="H180" s="95"/>
      <c r="I180" s="95"/>
      <c r="J180" s="96"/>
      <c r="K180" s="4"/>
      <c r="L180" s="4"/>
      <c r="M180" s="4"/>
      <c r="N180" s="4"/>
      <c r="O180" s="4"/>
      <c r="P180" s="11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5"/>
      <c r="B181" s="26">
        <f t="shared" ref="B181:B186" si="64">B180+1</f>
        <v>2</v>
      </c>
      <c r="C181" s="4" t="s">
        <v>14</v>
      </c>
      <c r="D181" s="33"/>
      <c r="E181" s="35">
        <f>E108</f>
        <v>18493</v>
      </c>
      <c r="F181" s="95"/>
      <c r="G181" s="95"/>
      <c r="H181" s="95"/>
      <c r="I181" s="95"/>
      <c r="J181" s="96"/>
      <c r="K181" s="4"/>
      <c r="L181" s="4"/>
      <c r="M181" s="4"/>
      <c r="N181" s="4"/>
      <c r="O181" s="4"/>
      <c r="P181" s="11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5"/>
      <c r="B182" s="26">
        <f t="shared" si="64"/>
        <v>3</v>
      </c>
      <c r="C182" s="40" t="s">
        <v>16</v>
      </c>
      <c r="D182" s="41"/>
      <c r="E182" s="99">
        <f>E110+E109</f>
        <v>6165</v>
      </c>
      <c r="F182" s="102"/>
      <c r="G182" s="102"/>
      <c r="H182" s="102"/>
      <c r="I182" s="102"/>
      <c r="J182" s="103"/>
      <c r="K182" s="4"/>
      <c r="L182" s="4"/>
      <c r="M182" s="4"/>
      <c r="N182" s="4"/>
      <c r="O182" s="4"/>
      <c r="P182" s="11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5"/>
      <c r="B183" s="26">
        <f t="shared" si="64"/>
        <v>4</v>
      </c>
      <c r="C183" s="42" t="s">
        <v>18</v>
      </c>
      <c r="D183" s="33"/>
      <c r="E183" s="35">
        <f t="shared" ref="E183:J183" si="65">SUM(E180:E182)</f>
        <v>24658</v>
      </c>
      <c r="F183" s="35">
        <f t="shared" si="65"/>
        <v>0</v>
      </c>
      <c r="G183" s="35">
        <f t="shared" si="65"/>
        <v>0</v>
      </c>
      <c r="H183" s="35">
        <f t="shared" si="65"/>
        <v>0</v>
      </c>
      <c r="I183" s="35">
        <f t="shared" si="65"/>
        <v>0</v>
      </c>
      <c r="J183" s="58">
        <f t="shared" si="65"/>
        <v>0</v>
      </c>
      <c r="K183" s="4"/>
      <c r="L183" s="4"/>
      <c r="M183" s="4"/>
      <c r="N183" s="4"/>
      <c r="O183" s="4"/>
      <c r="P183" s="11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5"/>
      <c r="B184" s="26">
        <f t="shared" si="64"/>
        <v>5</v>
      </c>
      <c r="C184" s="4" t="s">
        <v>20</v>
      </c>
      <c r="D184" s="33"/>
      <c r="E184" s="35">
        <f t="shared" ref="E184:J184" si="66">E53</f>
        <v>49500</v>
      </c>
      <c r="F184" s="35">
        <f t="shared" si="66"/>
        <v>49050</v>
      </c>
      <c r="G184" s="35">
        <f t="shared" si="66"/>
        <v>48645</v>
      </c>
      <c r="H184" s="35">
        <f t="shared" si="66"/>
        <v>61780.5</v>
      </c>
      <c r="I184" s="35">
        <f t="shared" si="66"/>
        <v>69102.45</v>
      </c>
      <c r="J184" s="58">
        <f t="shared" si="66"/>
        <v>69392.205</v>
      </c>
      <c r="K184" s="4"/>
      <c r="L184" s="4"/>
      <c r="M184" s="4"/>
      <c r="N184" s="4"/>
      <c r="O184" s="4"/>
      <c r="P184" s="11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5"/>
      <c r="B185" s="26">
        <f t="shared" si="64"/>
        <v>6</v>
      </c>
      <c r="C185" s="40" t="s">
        <v>22</v>
      </c>
      <c r="D185" s="41"/>
      <c r="E185" s="102"/>
      <c r="F185" s="102"/>
      <c r="G185" s="102"/>
      <c r="H185" s="102"/>
      <c r="I185" s="102"/>
      <c r="J185" s="103"/>
      <c r="K185" s="4"/>
      <c r="L185" s="4"/>
      <c r="M185" s="4"/>
      <c r="N185" s="4"/>
      <c r="O185" s="4"/>
      <c r="P185" s="11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5"/>
      <c r="B186" s="26">
        <f t="shared" si="64"/>
        <v>7</v>
      </c>
      <c r="C186" s="27" t="s">
        <v>24</v>
      </c>
      <c r="D186" s="33"/>
      <c r="E186" s="35">
        <f t="shared" ref="E186:J186" si="67">SUM(E183:E185)</f>
        <v>74158</v>
      </c>
      <c r="F186" s="35">
        <f t="shared" si="67"/>
        <v>49050</v>
      </c>
      <c r="G186" s="35">
        <f t="shared" si="67"/>
        <v>48645</v>
      </c>
      <c r="H186" s="35">
        <f t="shared" si="67"/>
        <v>61780.5</v>
      </c>
      <c r="I186" s="35">
        <f t="shared" si="67"/>
        <v>69102.45</v>
      </c>
      <c r="J186" s="58">
        <f t="shared" si="67"/>
        <v>69392.205</v>
      </c>
      <c r="K186" s="4"/>
      <c r="L186" s="4"/>
      <c r="M186" s="4"/>
      <c r="N186" s="4"/>
      <c r="O186" s="4"/>
      <c r="P186" s="11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5"/>
      <c r="B187" s="30" t="s">
        <v>94</v>
      </c>
      <c r="C187" s="4"/>
      <c r="D187" s="33"/>
      <c r="E187" s="4"/>
      <c r="F187" s="4"/>
      <c r="G187" s="4"/>
      <c r="H187" s="4"/>
      <c r="I187" s="4"/>
      <c r="J187" s="31"/>
      <c r="K187" s="4"/>
      <c r="L187" s="4"/>
      <c r="M187" s="4"/>
      <c r="N187" s="4"/>
      <c r="O187" s="4"/>
      <c r="P187" s="11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5"/>
      <c r="B188" s="26">
        <f>B186+1</f>
        <v>8</v>
      </c>
      <c r="C188" s="4" t="s">
        <v>28</v>
      </c>
      <c r="D188" s="33"/>
      <c r="E188" s="35">
        <f>E114+E115</f>
        <v>4654</v>
      </c>
      <c r="F188" s="95"/>
      <c r="G188" s="95"/>
      <c r="H188" s="95"/>
      <c r="I188" s="95"/>
      <c r="J188" s="96"/>
      <c r="K188" s="4"/>
      <c r="L188" s="4"/>
      <c r="M188" s="4"/>
      <c r="N188" s="4"/>
      <c r="O188" s="4"/>
      <c r="P188" s="11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5"/>
      <c r="B189" s="26">
        <f t="shared" ref="B189:B190" si="68">B188+1</f>
        <v>9</v>
      </c>
      <c r="C189" s="40" t="s">
        <v>31</v>
      </c>
      <c r="D189" s="41"/>
      <c r="E189" s="102"/>
      <c r="F189" s="102"/>
      <c r="G189" s="102"/>
      <c r="H189" s="102"/>
      <c r="I189" s="102"/>
      <c r="J189" s="103"/>
      <c r="K189" s="4"/>
      <c r="L189" s="4"/>
      <c r="M189" s="4"/>
      <c r="N189" s="4"/>
      <c r="O189" s="4"/>
      <c r="P189" s="11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5"/>
      <c r="B190" s="26">
        <f t="shared" si="68"/>
        <v>10</v>
      </c>
      <c r="C190" s="27" t="s">
        <v>33</v>
      </c>
      <c r="D190" s="33"/>
      <c r="E190" s="35">
        <f t="shared" ref="E190:J190" si="69">SUM(E188:E189)</f>
        <v>4654</v>
      </c>
      <c r="F190" s="35">
        <f t="shared" si="69"/>
        <v>0</v>
      </c>
      <c r="G190" s="35">
        <f t="shared" si="69"/>
        <v>0</v>
      </c>
      <c r="H190" s="35">
        <f t="shared" si="69"/>
        <v>0</v>
      </c>
      <c r="I190" s="35">
        <f t="shared" si="69"/>
        <v>0</v>
      </c>
      <c r="J190" s="58">
        <f t="shared" si="69"/>
        <v>0</v>
      </c>
      <c r="K190" s="4"/>
      <c r="L190" s="4"/>
      <c r="M190" s="4"/>
      <c r="N190" s="4"/>
      <c r="O190" s="4"/>
      <c r="P190" s="11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5"/>
      <c r="B191" s="30" t="s">
        <v>35</v>
      </c>
      <c r="C191" s="27"/>
      <c r="D191" s="33"/>
      <c r="E191" s="35"/>
      <c r="F191" s="35"/>
      <c r="G191" s="35"/>
      <c r="H191" s="35"/>
      <c r="I191" s="35"/>
      <c r="J191" s="58"/>
      <c r="K191" s="4"/>
      <c r="L191" s="4"/>
      <c r="M191" s="4"/>
      <c r="N191" s="4"/>
      <c r="O191" s="4"/>
      <c r="P191" s="11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5"/>
      <c r="B192" s="26">
        <f>B190+1</f>
        <v>11</v>
      </c>
      <c r="C192" s="4" t="s">
        <v>140</v>
      </c>
      <c r="D192" s="33"/>
      <c r="E192" s="4"/>
      <c r="F192" s="95"/>
      <c r="G192" s="95"/>
      <c r="H192" s="95"/>
      <c r="I192" s="95"/>
      <c r="J192" s="96"/>
      <c r="K192" s="4"/>
      <c r="L192" s="4"/>
      <c r="M192" s="4"/>
      <c r="N192" s="4"/>
      <c r="O192" s="4"/>
      <c r="P192" s="11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5"/>
      <c r="B193" s="26">
        <f t="shared" ref="B193:B197" si="70">B192+1</f>
        <v>12</v>
      </c>
      <c r="C193" s="4" t="s">
        <v>36</v>
      </c>
      <c r="D193" s="33"/>
      <c r="E193" s="4"/>
      <c r="F193" s="95"/>
      <c r="G193" s="95"/>
      <c r="H193" s="95"/>
      <c r="I193" s="95"/>
      <c r="J193" s="96"/>
      <c r="K193" s="4"/>
      <c r="L193" s="4"/>
      <c r="M193" s="4"/>
      <c r="N193" s="4"/>
      <c r="O193" s="4"/>
      <c r="P193" s="11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5"/>
      <c r="B194" s="26">
        <f t="shared" si="70"/>
        <v>13</v>
      </c>
      <c r="C194" s="4" t="s">
        <v>129</v>
      </c>
      <c r="D194" s="33"/>
      <c r="E194" s="35">
        <f>-(D67-I67)</f>
        <v>0</v>
      </c>
      <c r="F194" s="95"/>
      <c r="G194" s="95"/>
      <c r="H194" s="95"/>
      <c r="I194" s="95"/>
      <c r="J194" s="96"/>
      <c r="K194" s="4"/>
      <c r="L194" s="4"/>
      <c r="M194" s="4"/>
      <c r="N194" s="4"/>
      <c r="O194" s="4"/>
      <c r="P194" s="11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5"/>
      <c r="B195" s="26">
        <f t="shared" si="70"/>
        <v>14</v>
      </c>
      <c r="C195" s="40" t="s">
        <v>130</v>
      </c>
      <c r="D195" s="41"/>
      <c r="E195" s="134">
        <f>I66-D66</f>
        <v>150000</v>
      </c>
      <c r="F195" s="102"/>
      <c r="G195" s="102"/>
      <c r="H195" s="102"/>
      <c r="I195" s="102"/>
      <c r="J195" s="103"/>
      <c r="K195" s="4"/>
      <c r="L195" s="4"/>
      <c r="M195" s="4"/>
      <c r="N195" s="4"/>
      <c r="O195" s="4"/>
      <c r="P195" s="11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5"/>
      <c r="B196" s="26">
        <f t="shared" si="70"/>
        <v>15</v>
      </c>
      <c r="C196" s="27" t="s">
        <v>35</v>
      </c>
      <c r="D196" s="33"/>
      <c r="E196" s="135">
        <f t="shared" ref="E196:J196" si="71">SUM(E192:E195)</f>
        <v>150000</v>
      </c>
      <c r="F196" s="35">
        <f t="shared" si="71"/>
        <v>0</v>
      </c>
      <c r="G196" s="35">
        <f t="shared" si="71"/>
        <v>0</v>
      </c>
      <c r="H196" s="35">
        <f t="shared" si="71"/>
        <v>0</v>
      </c>
      <c r="I196" s="35">
        <f t="shared" si="71"/>
        <v>0</v>
      </c>
      <c r="J196" s="58">
        <f t="shared" si="71"/>
        <v>0</v>
      </c>
      <c r="K196" s="4"/>
      <c r="L196" s="4"/>
      <c r="M196" s="4"/>
      <c r="N196" s="4"/>
      <c r="O196" s="4"/>
      <c r="P196" s="11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5"/>
      <c r="B197" s="45">
        <f t="shared" si="70"/>
        <v>16</v>
      </c>
      <c r="C197" s="49" t="s">
        <v>37</v>
      </c>
      <c r="D197" s="50"/>
      <c r="E197" s="83">
        <f t="shared" ref="E197:J197" si="72">E190+E196</f>
        <v>154654</v>
      </c>
      <c r="F197" s="83">
        <f t="shared" si="72"/>
        <v>0</v>
      </c>
      <c r="G197" s="83">
        <f t="shared" si="72"/>
        <v>0</v>
      </c>
      <c r="H197" s="83">
        <f t="shared" si="72"/>
        <v>0</v>
      </c>
      <c r="I197" s="83">
        <f t="shared" si="72"/>
        <v>0</v>
      </c>
      <c r="J197" s="84">
        <f t="shared" si="72"/>
        <v>0</v>
      </c>
      <c r="K197" s="4"/>
      <c r="L197" s="4"/>
      <c r="M197" s="4"/>
      <c r="N197" s="4"/>
      <c r="O197" s="4"/>
      <c r="P197" s="11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5"/>
      <c r="B198" s="4"/>
      <c r="C198" s="4"/>
      <c r="D198" s="4"/>
      <c r="E198" s="4"/>
      <c r="F198" s="35"/>
      <c r="G198" s="4"/>
      <c r="H198" s="4"/>
      <c r="I198" s="4"/>
      <c r="J198" s="4"/>
      <c r="K198" s="4"/>
      <c r="L198" s="4"/>
      <c r="M198" s="4"/>
      <c r="N198" s="4"/>
      <c r="O198" s="4"/>
      <c r="P198" s="11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11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12"/>
      <c r="B200" s="6" t="s">
        <v>141</v>
      </c>
      <c r="C200" s="7"/>
      <c r="D200" s="136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5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0" customHeight="1">
      <c r="A201" s="5"/>
      <c r="B201" s="4"/>
      <c r="C201" s="4"/>
      <c r="D201" s="4"/>
      <c r="E201" s="4"/>
      <c r="F201" s="137"/>
      <c r="G201" s="137"/>
      <c r="H201" s="137"/>
      <c r="I201" s="137"/>
      <c r="J201" s="137"/>
      <c r="K201" s="4"/>
      <c r="L201" s="4"/>
      <c r="M201" s="4"/>
      <c r="N201" s="4"/>
      <c r="O201" s="4"/>
      <c r="P201" s="11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5"/>
      <c r="B202" s="4"/>
      <c r="C202" s="4" t="s">
        <v>142</v>
      </c>
      <c r="D202" s="138">
        <v>0.1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11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5"/>
      <c r="B203" s="4"/>
      <c r="C203" s="4" t="s">
        <v>143</v>
      </c>
      <c r="D203" s="138">
        <v>0.068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11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5"/>
      <c r="B204" s="4"/>
      <c r="C204" s="4"/>
      <c r="D204" s="13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11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64.5" customHeight="1">
      <c r="A205" s="5"/>
      <c r="B205" s="6" t="s">
        <v>144</v>
      </c>
      <c r="C205" s="7"/>
      <c r="D205" s="13" t="s">
        <v>145</v>
      </c>
      <c r="E205" s="9"/>
      <c r="F205" s="9"/>
      <c r="G205" s="9"/>
      <c r="H205" s="9"/>
      <c r="I205" s="9"/>
      <c r="J205" s="9"/>
      <c r="K205" s="10"/>
      <c r="L205" s="4"/>
      <c r="M205" s="4"/>
      <c r="N205" s="4"/>
      <c r="O205" s="4"/>
      <c r="P205" s="11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5"/>
      <c r="B206" s="16"/>
      <c r="C206" s="4"/>
      <c r="D206" s="13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11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5"/>
      <c r="B207" s="21" t="s">
        <v>146</v>
      </c>
      <c r="C207" s="22"/>
      <c r="D207" s="22"/>
      <c r="E207" s="139"/>
      <c r="F207" s="22"/>
      <c r="G207" s="22"/>
      <c r="H207" s="22"/>
      <c r="I207" s="22"/>
      <c r="J207" s="23"/>
      <c r="K207" s="4"/>
      <c r="L207" s="4"/>
      <c r="M207" s="4"/>
      <c r="N207" s="4"/>
      <c r="O207" s="4"/>
      <c r="P207" s="11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5"/>
      <c r="B208" s="26">
        <v>1.0</v>
      </c>
      <c r="C208" s="140">
        <f>K$25</f>
        <v>2010</v>
      </c>
      <c r="D208" s="140"/>
      <c r="E208" s="95"/>
      <c r="F208" s="4"/>
      <c r="G208" s="27" t="s">
        <v>147</v>
      </c>
      <c r="H208" s="27"/>
      <c r="I208" s="4"/>
      <c r="J208" s="31"/>
      <c r="K208" s="4"/>
      <c r="L208" s="4"/>
      <c r="M208" s="4"/>
      <c r="N208" s="4"/>
      <c r="O208" s="4"/>
      <c r="P208" s="11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5"/>
      <c r="B209" s="26">
        <f t="shared" ref="B209:B212" si="73">B208+1</f>
        <v>2</v>
      </c>
      <c r="C209" s="40" t="s">
        <v>148</v>
      </c>
      <c r="D209" s="40"/>
      <c r="E209" s="141">
        <v>9.1</v>
      </c>
      <c r="F209" s="4"/>
      <c r="G209" s="36" t="s">
        <v>149</v>
      </c>
      <c r="H209" s="36"/>
      <c r="I209" s="4"/>
      <c r="J209" s="142"/>
      <c r="K209" s="60"/>
      <c r="L209" s="4"/>
      <c r="M209" s="4"/>
      <c r="N209" s="4"/>
      <c r="O209" s="4"/>
      <c r="P209" s="11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5"/>
      <c r="B210" s="143">
        <f t="shared" si="73"/>
        <v>3</v>
      </c>
      <c r="C210" s="144" t="s">
        <v>150</v>
      </c>
      <c r="D210" s="144"/>
      <c r="E210" s="145"/>
      <c r="F210" s="146"/>
      <c r="G210" s="147" t="s">
        <v>151</v>
      </c>
      <c r="H210" s="147"/>
      <c r="I210" s="146"/>
      <c r="J210" s="148"/>
      <c r="K210" s="101"/>
      <c r="L210" s="4"/>
      <c r="M210" s="4"/>
      <c r="N210" s="4"/>
      <c r="O210" s="4"/>
      <c r="P210" s="11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5"/>
      <c r="B211" s="26">
        <f t="shared" si="73"/>
        <v>4</v>
      </c>
      <c r="C211" s="40" t="s">
        <v>31</v>
      </c>
      <c r="D211" s="40"/>
      <c r="E211" s="102"/>
      <c r="F211" s="4"/>
      <c r="G211" s="36" t="s">
        <v>152</v>
      </c>
      <c r="H211" s="36"/>
      <c r="I211" s="4"/>
      <c r="J211" s="142"/>
      <c r="K211" s="65"/>
      <c r="L211" s="4"/>
      <c r="M211" s="4"/>
      <c r="N211" s="4"/>
      <c r="O211" s="4"/>
      <c r="P211" s="11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5"/>
      <c r="B212" s="149">
        <f t="shared" si="73"/>
        <v>5</v>
      </c>
      <c r="C212" s="150" t="s">
        <v>153</v>
      </c>
      <c r="D212" s="150"/>
      <c r="E212" s="151">
        <f>SUM(E210:E211)</f>
        <v>0</v>
      </c>
      <c r="F212" s="152"/>
      <c r="G212" s="153"/>
      <c r="H212" s="153"/>
      <c r="I212" s="152"/>
      <c r="J212" s="154"/>
      <c r="K212" s="65"/>
      <c r="L212" s="4"/>
      <c r="M212" s="4"/>
      <c r="N212" s="4"/>
      <c r="O212" s="4"/>
      <c r="P212" s="11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5"/>
      <c r="B213" s="22"/>
      <c r="C213" s="4"/>
      <c r="D213" s="4"/>
      <c r="E213" s="4"/>
      <c r="F213" s="4"/>
      <c r="G213" s="36"/>
      <c r="H213" s="36"/>
      <c r="I213" s="4"/>
      <c r="J213" s="4"/>
      <c r="K213" s="65"/>
      <c r="L213" s="4"/>
      <c r="M213" s="4"/>
      <c r="N213" s="4"/>
      <c r="O213" s="4"/>
      <c r="P213" s="11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hidden="1" customHeight="1">
      <c r="A214" s="155"/>
      <c r="B214" s="156"/>
      <c r="C214" s="157"/>
      <c r="D214" s="157"/>
      <c r="E214" s="158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9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ht="12.0" hidden="1" customHeight="1">
      <c r="A215" s="155"/>
      <c r="B215" s="160" t="s">
        <v>154</v>
      </c>
      <c r="C215" s="161"/>
      <c r="D215" s="161"/>
      <c r="E215" s="162"/>
      <c r="F215" s="161"/>
      <c r="G215" s="161"/>
      <c r="H215" s="161"/>
      <c r="I215" s="161"/>
      <c r="J215" s="161"/>
      <c r="K215" s="163"/>
      <c r="L215" s="157"/>
      <c r="M215" s="157"/>
      <c r="N215" s="157"/>
      <c r="O215" s="157"/>
      <c r="P215" s="159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ht="12.0" hidden="1" customHeight="1">
      <c r="A216" s="155"/>
      <c r="B216" s="164"/>
      <c r="C216" s="165">
        <f>K$25</f>
        <v>2010</v>
      </c>
      <c r="D216" s="165"/>
      <c r="E216" s="166">
        <f>J$82/1000</f>
        <v>0</v>
      </c>
      <c r="F216" s="157"/>
      <c r="G216" s="167" t="s">
        <v>155</v>
      </c>
      <c r="H216" s="167"/>
      <c r="I216" s="157"/>
      <c r="J216" s="157"/>
      <c r="K216" s="168"/>
      <c r="L216" s="169"/>
      <c r="M216" s="157"/>
      <c r="N216" s="157"/>
      <c r="O216" s="157"/>
      <c r="P216" s="159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ht="12.0" hidden="1" customHeight="1">
      <c r="A217" s="155"/>
      <c r="B217" s="170"/>
      <c r="C217" s="171" t="s">
        <v>148</v>
      </c>
      <c r="D217" s="171"/>
      <c r="E217" s="172">
        <f>E209</f>
        <v>9.1</v>
      </c>
      <c r="F217" s="157"/>
      <c r="G217" s="173" t="s">
        <v>156</v>
      </c>
      <c r="H217" s="173"/>
      <c r="I217" s="157"/>
      <c r="J217" s="157"/>
      <c r="K217" s="174">
        <f>E227</f>
        <v>0.4</v>
      </c>
      <c r="L217" s="175"/>
      <c r="M217" s="157"/>
      <c r="N217" s="176"/>
      <c r="O217" s="157"/>
      <c r="P217" s="159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ht="12.0" hidden="1" customHeight="1">
      <c r="A218" s="155"/>
      <c r="B218" s="170"/>
      <c r="C218" s="167" t="s">
        <v>157</v>
      </c>
      <c r="D218" s="167"/>
      <c r="E218" s="177">
        <f>E216*E217</f>
        <v>0</v>
      </c>
      <c r="F218" s="157"/>
      <c r="G218" s="173" t="s">
        <v>158</v>
      </c>
      <c r="H218" s="173"/>
      <c r="I218" s="157"/>
      <c r="J218" s="157"/>
      <c r="K218" s="178">
        <f>D202-K217*D203*K36</f>
        <v>0.09048</v>
      </c>
      <c r="L218" s="179"/>
      <c r="M218" s="157"/>
      <c r="N218" s="157"/>
      <c r="O218" s="157"/>
      <c r="P218" s="159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ht="12.0" hidden="1" customHeight="1">
      <c r="A219" s="155"/>
      <c r="B219" s="170"/>
      <c r="C219" s="171" t="s">
        <v>31</v>
      </c>
      <c r="D219" s="171"/>
      <c r="E219" s="180">
        <f>-J$59/1000</f>
        <v>-120</v>
      </c>
      <c r="F219" s="157"/>
      <c r="G219" s="173" t="s">
        <v>110</v>
      </c>
      <c r="H219" s="173"/>
      <c r="I219" s="157"/>
      <c r="J219" s="157"/>
      <c r="K219" s="181">
        <f>J127/1000</f>
        <v>0</v>
      </c>
      <c r="L219" s="182"/>
      <c r="M219" s="157"/>
      <c r="N219" s="157"/>
      <c r="O219" s="157"/>
      <c r="P219" s="159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ht="12.0" hidden="1" customHeight="1">
      <c r="A220" s="155"/>
      <c r="B220" s="170"/>
      <c r="C220" s="167" t="s">
        <v>159</v>
      </c>
      <c r="D220" s="167"/>
      <c r="E220" s="177">
        <f>SUM(E218:E219)</f>
        <v>-120</v>
      </c>
      <c r="F220" s="157"/>
      <c r="G220" s="173" t="s">
        <v>160</v>
      </c>
      <c r="H220" s="173"/>
      <c r="I220" s="157"/>
      <c r="J220" s="157"/>
      <c r="K220" s="181">
        <f>J118/1000</f>
        <v>0</v>
      </c>
      <c r="L220" s="182"/>
      <c r="M220" s="157"/>
      <c r="N220" s="157"/>
      <c r="O220" s="157"/>
      <c r="P220" s="159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ht="12.0" hidden="1" customHeight="1">
      <c r="A221" s="155"/>
      <c r="B221" s="170"/>
      <c r="C221" s="173" t="s">
        <v>161</v>
      </c>
      <c r="D221" s="173"/>
      <c r="E221" s="183" t="str">
        <f>E218/J$75*1000</f>
        <v>#DIV/0!</v>
      </c>
      <c r="F221" s="157"/>
      <c r="G221" s="173" t="s">
        <v>162</v>
      </c>
      <c r="H221" s="173"/>
      <c r="I221" s="157"/>
      <c r="J221" s="157"/>
      <c r="K221" s="181">
        <f>J53/1000</f>
        <v>69.392205</v>
      </c>
      <c r="L221" s="182"/>
      <c r="M221" s="157"/>
      <c r="N221" s="157"/>
      <c r="O221" s="157"/>
      <c r="P221" s="159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ht="12.0" hidden="1" customHeight="1">
      <c r="A222" s="155"/>
      <c r="B222" s="170"/>
      <c r="C222" s="173" t="s">
        <v>151</v>
      </c>
      <c r="D222" s="173"/>
      <c r="E222" s="184" t="str">
        <f>E220/J$88*1000</f>
        <v>#DIV/0!</v>
      </c>
      <c r="F222" s="185"/>
      <c r="G222" s="173"/>
      <c r="H222" s="173"/>
      <c r="I222" s="157"/>
      <c r="J222" s="157"/>
      <c r="K222" s="186"/>
      <c r="L222" s="187"/>
      <c r="M222" s="157"/>
      <c r="N222" s="157"/>
      <c r="O222" s="157"/>
      <c r="P222" s="159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ht="12.0" hidden="1" customHeight="1">
      <c r="A223" s="155"/>
      <c r="B223" s="188"/>
      <c r="C223" s="189" t="s">
        <v>152</v>
      </c>
      <c r="D223" s="189"/>
      <c r="E223" s="190" t="str">
        <f>E218/J$127*1000</f>
        <v>#DIV/0!</v>
      </c>
      <c r="F223" s="191"/>
      <c r="G223" s="192" t="s">
        <v>163</v>
      </c>
      <c r="H223" s="192"/>
      <c r="I223" s="192"/>
      <c r="J223" s="192"/>
      <c r="K223" s="193">
        <f>(K218*E218-K219)/(E218-K221-K220+K219)</f>
        <v>0</v>
      </c>
      <c r="L223" s="182"/>
      <c r="M223" s="157"/>
      <c r="N223" s="157"/>
      <c r="O223" s="157"/>
      <c r="P223" s="159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ht="12.0" hidden="1" customHeight="1">
      <c r="A224" s="5"/>
      <c r="B224" s="4"/>
      <c r="C224" s="4"/>
      <c r="D224" s="4"/>
      <c r="E224" s="4"/>
      <c r="F224" s="4"/>
      <c r="G224" s="4"/>
      <c r="H224" s="4"/>
      <c r="I224" s="4"/>
      <c r="J224" s="101"/>
      <c r="K224" s="4"/>
      <c r="L224" s="4"/>
      <c r="M224" s="4"/>
      <c r="N224" s="4"/>
      <c r="O224" s="4"/>
      <c r="P224" s="11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5"/>
      <c r="B225" s="21" t="s">
        <v>164</v>
      </c>
      <c r="C225" s="22"/>
      <c r="D225" s="22"/>
      <c r="E225" s="139"/>
      <c r="F225" s="22"/>
      <c r="G225" s="22"/>
      <c r="H225" s="22"/>
      <c r="I225" s="22"/>
      <c r="J225" s="22"/>
      <c r="K225" s="23"/>
      <c r="L225" s="4"/>
      <c r="M225" s="4"/>
      <c r="N225" s="4"/>
      <c r="O225" s="4"/>
      <c r="P225" s="11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5"/>
      <c r="B226" s="26">
        <v>1.0</v>
      </c>
      <c r="C226" s="140" t="s">
        <v>165</v>
      </c>
      <c r="D226" s="140"/>
      <c r="E226" s="138">
        <v>0.0533896737730325</v>
      </c>
      <c r="F226" s="4"/>
      <c r="G226" s="194"/>
      <c r="H226" s="194"/>
      <c r="I226" s="194"/>
      <c r="J226" s="194"/>
      <c r="K226" s="195"/>
      <c r="L226" s="4"/>
      <c r="M226" s="4"/>
      <c r="N226" s="4"/>
      <c r="O226" s="4"/>
      <c r="P226" s="11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5"/>
      <c r="B227" s="26">
        <f t="shared" ref="B227:B228" si="74">B226+1</f>
        <v>2</v>
      </c>
      <c r="C227" s="140" t="s">
        <v>166</v>
      </c>
      <c r="D227" s="140"/>
      <c r="E227" s="59">
        <v>0.4</v>
      </c>
      <c r="F227" s="4"/>
      <c r="G227" s="4"/>
      <c r="H227" s="4"/>
      <c r="I227" s="4"/>
      <c r="J227" s="4"/>
      <c r="K227" s="31"/>
      <c r="L227" s="4"/>
      <c r="M227" s="196"/>
      <c r="N227" s="4"/>
      <c r="O227" s="4"/>
      <c r="P227" s="11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5"/>
      <c r="B228" s="26">
        <f t="shared" si="74"/>
        <v>3</v>
      </c>
      <c r="C228" s="140" t="s">
        <v>167</v>
      </c>
      <c r="D228" s="140"/>
      <c r="E228" s="197"/>
      <c r="F228" s="4"/>
      <c r="G228" s="36"/>
      <c r="H228" s="36"/>
      <c r="I228" s="4"/>
      <c r="J228" s="4"/>
      <c r="K228" s="198"/>
      <c r="L228" s="4"/>
      <c r="M228" s="4"/>
      <c r="N228" s="4"/>
      <c r="O228" s="4"/>
      <c r="P228" s="11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199"/>
      <c r="B229" s="92" t="s">
        <v>168</v>
      </c>
      <c r="C229" s="27"/>
      <c r="D229" s="27"/>
      <c r="E229" s="27"/>
      <c r="F229" s="27"/>
      <c r="G229" s="27"/>
      <c r="H229" s="27"/>
      <c r="I229" s="27"/>
      <c r="J229" s="27"/>
      <c r="K229" s="200"/>
      <c r="L229" s="27"/>
      <c r="M229" s="27"/>
      <c r="N229" s="27"/>
      <c r="O229" s="27"/>
      <c r="P229" s="201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0" customHeight="1">
      <c r="A230" s="5"/>
      <c r="B230" s="26">
        <f>B228+1</f>
        <v>4</v>
      </c>
      <c r="C230" s="4" t="s">
        <v>110</v>
      </c>
      <c r="D230" s="4"/>
      <c r="E230" s="95"/>
      <c r="F230" s="4"/>
      <c r="G230" s="27" t="s">
        <v>169</v>
      </c>
      <c r="H230" s="27"/>
      <c r="I230" s="27"/>
      <c r="J230" s="27"/>
      <c r="K230" s="202"/>
      <c r="L230" s="4"/>
      <c r="M230" s="4"/>
      <c r="N230" s="4"/>
      <c r="O230" s="4"/>
      <c r="P230" s="11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5"/>
      <c r="B231" s="26">
        <f t="shared" ref="B231:B233" si="75">B230+1</f>
        <v>5</v>
      </c>
      <c r="C231" s="4" t="s">
        <v>170</v>
      </c>
      <c r="D231" s="4"/>
      <c r="E231" s="95"/>
      <c r="F231" s="4"/>
      <c r="G231" s="4"/>
      <c r="H231" s="4"/>
      <c r="I231" s="4"/>
      <c r="J231" s="4"/>
      <c r="K231" s="31"/>
      <c r="L231" s="4"/>
      <c r="M231" s="4"/>
      <c r="N231" s="4"/>
      <c r="O231" s="4"/>
      <c r="P231" s="11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5"/>
      <c r="B232" s="26">
        <f t="shared" si="75"/>
        <v>6</v>
      </c>
      <c r="C232" s="203" t="s">
        <v>171</v>
      </c>
      <c r="D232" s="203"/>
      <c r="E232" s="204"/>
      <c r="F232" s="4"/>
      <c r="G232" s="27" t="s">
        <v>172</v>
      </c>
      <c r="H232" s="27"/>
      <c r="I232" s="27"/>
      <c r="J232" s="27"/>
      <c r="K232" s="205"/>
      <c r="L232" s="4"/>
      <c r="M232" s="4"/>
      <c r="N232" s="4"/>
      <c r="O232" s="4"/>
      <c r="P232" s="11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5"/>
      <c r="B233" s="45">
        <f t="shared" si="75"/>
        <v>7</v>
      </c>
      <c r="C233" s="50" t="s">
        <v>173</v>
      </c>
      <c r="D233" s="50"/>
      <c r="E233" s="83">
        <f>SUM(E230:E232)</f>
        <v>0</v>
      </c>
      <c r="F233" s="206"/>
      <c r="G233" s="50"/>
      <c r="H233" s="50"/>
      <c r="I233" s="50"/>
      <c r="J233" s="50"/>
      <c r="K233" s="207"/>
      <c r="L233" s="4"/>
      <c r="M233" s="4"/>
      <c r="N233" s="4"/>
      <c r="O233" s="4"/>
      <c r="P233" s="11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11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7.75" customHeight="1">
      <c r="A235" s="5"/>
      <c r="B235" s="6" t="s">
        <v>174</v>
      </c>
      <c r="C235" s="7"/>
      <c r="D235" s="13" t="s">
        <v>175</v>
      </c>
      <c r="E235" s="9"/>
      <c r="F235" s="9"/>
      <c r="G235" s="9"/>
      <c r="H235" s="9"/>
      <c r="I235" s="9"/>
      <c r="J235" s="10"/>
      <c r="K235" s="4"/>
      <c r="L235" s="4"/>
      <c r="M235" s="4"/>
      <c r="N235" s="4"/>
      <c r="O235" s="4"/>
      <c r="P235" s="11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5"/>
      <c r="B236" s="4"/>
      <c r="C236" s="4"/>
      <c r="D236" s="3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11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5"/>
      <c r="B237" s="4"/>
      <c r="C237" s="4"/>
      <c r="D237" s="18" t="s">
        <v>4</v>
      </c>
      <c r="E237" s="55">
        <f>$E$6</f>
        <v>2005</v>
      </c>
      <c r="F237" s="55">
        <f t="shared" ref="F237:J237" si="76">E237+1</f>
        <v>2006</v>
      </c>
      <c r="G237" s="55">
        <f t="shared" si="76"/>
        <v>2007</v>
      </c>
      <c r="H237" s="55">
        <f t="shared" si="76"/>
        <v>2008</v>
      </c>
      <c r="I237" s="55">
        <f t="shared" si="76"/>
        <v>2009</v>
      </c>
      <c r="J237" s="20">
        <f t="shared" si="76"/>
        <v>2010</v>
      </c>
      <c r="K237" s="4"/>
      <c r="L237" s="4"/>
      <c r="M237" s="4"/>
      <c r="N237" s="4"/>
      <c r="O237" s="4"/>
      <c r="P237" s="11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5"/>
      <c r="B238" s="21" t="s">
        <v>176</v>
      </c>
      <c r="C238" s="22"/>
      <c r="D238" s="90"/>
      <c r="E238" s="22"/>
      <c r="F238" s="22"/>
      <c r="G238" s="22"/>
      <c r="H238" s="22"/>
      <c r="I238" s="22"/>
      <c r="J238" s="23"/>
      <c r="K238" s="4"/>
      <c r="L238" s="4"/>
      <c r="M238" s="4"/>
      <c r="N238" s="4"/>
      <c r="O238" s="4"/>
      <c r="P238" s="11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5"/>
      <c r="B239" s="26">
        <v>1.0</v>
      </c>
      <c r="C239" s="4" t="s">
        <v>173</v>
      </c>
      <c r="D239" s="35"/>
      <c r="E239" s="35"/>
      <c r="F239" s="95"/>
      <c r="G239" s="95"/>
      <c r="H239" s="95"/>
      <c r="I239" s="95"/>
      <c r="J239" s="96"/>
      <c r="K239" s="4"/>
      <c r="L239" s="4"/>
      <c r="M239" s="4"/>
      <c r="N239" s="4"/>
      <c r="O239" s="4"/>
      <c r="P239" s="11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5"/>
      <c r="B240" s="26">
        <f t="shared" ref="B240:B245" si="77">B239+1</f>
        <v>2</v>
      </c>
      <c r="C240" s="27" t="s">
        <v>177</v>
      </c>
      <c r="D240" s="35"/>
      <c r="E240" s="208"/>
      <c r="F240" s="208"/>
      <c r="G240" s="208"/>
      <c r="H240" s="208"/>
      <c r="I240" s="208"/>
      <c r="J240" s="202"/>
      <c r="K240" s="4"/>
      <c r="L240" s="4"/>
      <c r="M240" s="4"/>
      <c r="N240" s="4"/>
      <c r="O240" s="4"/>
      <c r="P240" s="11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5"/>
      <c r="B241" s="26">
        <f t="shared" si="77"/>
        <v>3</v>
      </c>
      <c r="C241" s="4" t="s">
        <v>178</v>
      </c>
      <c r="D241" s="35"/>
      <c r="E241" s="35"/>
      <c r="F241" s="95"/>
      <c r="G241" s="95"/>
      <c r="H241" s="95"/>
      <c r="I241" s="95"/>
      <c r="J241" s="96"/>
      <c r="K241" s="4"/>
      <c r="L241" s="4"/>
      <c r="M241" s="4"/>
      <c r="N241" s="4"/>
      <c r="O241" s="4"/>
      <c r="P241" s="11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5"/>
      <c r="B242" s="26">
        <f t="shared" si="77"/>
        <v>4</v>
      </c>
      <c r="C242" s="43" t="s">
        <v>179</v>
      </c>
      <c r="D242" s="99"/>
      <c r="E242" s="209"/>
      <c r="F242" s="209"/>
      <c r="G242" s="209"/>
      <c r="H242" s="209"/>
      <c r="I242" s="209"/>
      <c r="J242" s="210"/>
      <c r="K242" s="4"/>
      <c r="L242" s="4"/>
      <c r="M242" s="4"/>
      <c r="N242" s="4"/>
      <c r="O242" s="4"/>
      <c r="P242" s="11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5"/>
      <c r="B243" s="26">
        <f t="shared" si="77"/>
        <v>5</v>
      </c>
      <c r="C243" s="27" t="s">
        <v>180</v>
      </c>
      <c r="D243" s="128"/>
      <c r="E243" s="128">
        <f t="shared" ref="E243:J243" si="78">E240+E242</f>
        <v>0</v>
      </c>
      <c r="F243" s="128">
        <f t="shared" si="78"/>
        <v>0</v>
      </c>
      <c r="G243" s="128">
        <f t="shared" si="78"/>
        <v>0</v>
      </c>
      <c r="H243" s="128">
        <f t="shared" si="78"/>
        <v>0</v>
      </c>
      <c r="I243" s="128">
        <f t="shared" si="78"/>
        <v>0</v>
      </c>
      <c r="J243" s="211">
        <f t="shared" si="78"/>
        <v>0</v>
      </c>
      <c r="K243" s="4"/>
      <c r="L243" s="4"/>
      <c r="M243" s="4"/>
      <c r="N243" s="4"/>
      <c r="O243" s="4"/>
      <c r="P243" s="11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5"/>
      <c r="B244" s="26">
        <f t="shared" si="77"/>
        <v>6</v>
      </c>
      <c r="C244" s="40" t="s">
        <v>31</v>
      </c>
      <c r="D244" s="99"/>
      <c r="E244" s="212"/>
      <c r="F244" s="212"/>
      <c r="G244" s="212"/>
      <c r="H244" s="212"/>
      <c r="I244" s="212"/>
      <c r="J244" s="213"/>
      <c r="K244" s="4"/>
      <c r="L244" s="4"/>
      <c r="M244" s="4"/>
      <c r="N244" s="4"/>
      <c r="O244" s="4"/>
      <c r="P244" s="11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5"/>
      <c r="B245" s="45">
        <f t="shared" si="77"/>
        <v>7</v>
      </c>
      <c r="C245" s="49" t="s">
        <v>181</v>
      </c>
      <c r="D245" s="104"/>
      <c r="E245" s="104">
        <f t="shared" ref="E245:J245" si="79">E243+E244</f>
        <v>0</v>
      </c>
      <c r="F245" s="104">
        <f t="shared" si="79"/>
        <v>0</v>
      </c>
      <c r="G245" s="104">
        <f t="shared" si="79"/>
        <v>0</v>
      </c>
      <c r="H245" s="104">
        <f t="shared" si="79"/>
        <v>0</v>
      </c>
      <c r="I245" s="104">
        <f t="shared" si="79"/>
        <v>0</v>
      </c>
      <c r="J245" s="105">
        <f t="shared" si="79"/>
        <v>0</v>
      </c>
      <c r="K245" s="4"/>
      <c r="L245" s="4"/>
      <c r="M245" s="4"/>
      <c r="N245" s="4"/>
      <c r="O245" s="4"/>
      <c r="P245" s="11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5"/>
      <c r="B246" s="127"/>
      <c r="C246" s="27"/>
      <c r="D246" s="128"/>
      <c r="E246" s="128"/>
      <c r="F246" s="128"/>
      <c r="G246" s="128"/>
      <c r="H246" s="128"/>
      <c r="I246" s="128"/>
      <c r="J246" s="128"/>
      <c r="K246" s="4"/>
      <c r="L246" s="4"/>
      <c r="M246" s="4"/>
      <c r="N246" s="4"/>
      <c r="O246" s="4"/>
      <c r="P246" s="11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7.75" customHeight="1">
      <c r="A247" s="5"/>
      <c r="B247" s="6" t="s">
        <v>182</v>
      </c>
      <c r="C247" s="7"/>
      <c r="D247" s="13" t="s">
        <v>183</v>
      </c>
      <c r="E247" s="9"/>
      <c r="F247" s="9"/>
      <c r="G247" s="9"/>
      <c r="H247" s="9"/>
      <c r="I247" s="9"/>
      <c r="J247" s="10"/>
      <c r="K247" s="4"/>
      <c r="L247" s="4"/>
      <c r="M247" s="4"/>
      <c r="N247" s="4"/>
      <c r="O247" s="4"/>
      <c r="P247" s="11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11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5"/>
      <c r="B249" s="4"/>
      <c r="C249" s="4"/>
      <c r="D249" s="18" t="s">
        <v>4</v>
      </c>
      <c r="E249" s="53">
        <f>$E$6</f>
        <v>2005</v>
      </c>
      <c r="F249" s="53">
        <f t="shared" ref="F249:J249" si="80">E249+1</f>
        <v>2006</v>
      </c>
      <c r="G249" s="53">
        <f t="shared" si="80"/>
        <v>2007</v>
      </c>
      <c r="H249" s="53">
        <f t="shared" si="80"/>
        <v>2008</v>
      </c>
      <c r="I249" s="53">
        <f t="shared" si="80"/>
        <v>2009</v>
      </c>
      <c r="J249" s="214">
        <f t="shared" si="80"/>
        <v>2010</v>
      </c>
      <c r="K249" s="4"/>
      <c r="L249" s="4"/>
      <c r="M249" s="4"/>
      <c r="N249" s="4"/>
      <c r="O249" s="4"/>
      <c r="P249" s="11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5"/>
      <c r="B250" s="21" t="s">
        <v>184</v>
      </c>
      <c r="C250" s="22"/>
      <c r="D250" s="53"/>
      <c r="E250" s="55"/>
      <c r="F250" s="55"/>
      <c r="G250" s="55"/>
      <c r="H250" s="55"/>
      <c r="I250" s="55"/>
      <c r="J250" s="20"/>
      <c r="K250" s="4"/>
      <c r="L250" s="4"/>
      <c r="M250" s="4"/>
      <c r="N250" s="4"/>
      <c r="O250" s="4"/>
      <c r="P250" s="11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5"/>
      <c r="B251" s="26">
        <v>1.0</v>
      </c>
      <c r="C251" s="4" t="s">
        <v>185</v>
      </c>
      <c r="D251" s="215"/>
      <c r="E251" s="95"/>
      <c r="F251" s="216"/>
      <c r="G251" s="216"/>
      <c r="H251" s="216"/>
      <c r="I251" s="216"/>
      <c r="J251" s="217"/>
      <c r="K251" s="4"/>
      <c r="L251" s="4"/>
      <c r="M251" s="4"/>
      <c r="N251" s="4"/>
      <c r="O251" s="4"/>
      <c r="P251" s="11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5"/>
      <c r="B252" s="26">
        <f t="shared" ref="B252:B256" si="81">B251+1</f>
        <v>2</v>
      </c>
      <c r="C252" s="4" t="s">
        <v>117</v>
      </c>
      <c r="D252" s="35"/>
      <c r="E252" s="4"/>
      <c r="F252" s="95"/>
      <c r="G252" s="95"/>
      <c r="H252" s="95"/>
      <c r="I252" s="95"/>
      <c r="J252" s="96"/>
      <c r="K252" s="4"/>
      <c r="L252" s="4"/>
      <c r="M252" s="4"/>
      <c r="N252" s="4"/>
      <c r="O252" s="4"/>
      <c r="P252" s="11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5"/>
      <c r="B253" s="26">
        <f t="shared" si="81"/>
        <v>3</v>
      </c>
      <c r="C253" s="203" t="s">
        <v>186</v>
      </c>
      <c r="D253" s="218"/>
      <c r="E253" s="203"/>
      <c r="F253" s="203"/>
      <c r="G253" s="203"/>
      <c r="H253" s="203"/>
      <c r="I253" s="203"/>
      <c r="J253" s="219"/>
      <c r="K253" s="4"/>
      <c r="L253" s="4"/>
      <c r="M253" s="4"/>
      <c r="N253" s="4"/>
      <c r="O253" s="4"/>
      <c r="P253" s="11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5"/>
      <c r="B254" s="26">
        <f t="shared" si="81"/>
        <v>4</v>
      </c>
      <c r="C254" s="4" t="s">
        <v>187</v>
      </c>
      <c r="D254" s="35"/>
      <c r="E254" s="35">
        <f t="shared" ref="E254:J254" si="82">SUM(E251:E253)</f>
        <v>0</v>
      </c>
      <c r="F254" s="35">
        <f t="shared" si="82"/>
        <v>0</v>
      </c>
      <c r="G254" s="35">
        <f t="shared" si="82"/>
        <v>0</v>
      </c>
      <c r="H254" s="35">
        <f t="shared" si="82"/>
        <v>0</v>
      </c>
      <c r="I254" s="35">
        <f t="shared" si="82"/>
        <v>0</v>
      </c>
      <c r="J254" s="58">
        <f t="shared" si="82"/>
        <v>0</v>
      </c>
      <c r="K254" s="4"/>
      <c r="L254" s="4"/>
      <c r="M254" s="4"/>
      <c r="N254" s="4"/>
      <c r="O254" s="4"/>
      <c r="P254" s="11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5"/>
      <c r="B255" s="26">
        <f t="shared" si="81"/>
        <v>5</v>
      </c>
      <c r="C255" s="27" t="s">
        <v>188</v>
      </c>
      <c r="D255" s="128"/>
      <c r="E255" s="220"/>
      <c r="F255" s="35"/>
      <c r="G255" s="35"/>
      <c r="H255" s="35"/>
      <c r="I255" s="35"/>
      <c r="J255" s="58"/>
      <c r="K255" s="4"/>
      <c r="L255" s="4"/>
      <c r="M255" s="4"/>
      <c r="N255" s="221"/>
      <c r="O255" s="35"/>
      <c r="P255" s="11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5"/>
      <c r="B256" s="45">
        <f t="shared" si="81"/>
        <v>6</v>
      </c>
      <c r="C256" s="49" t="s">
        <v>189</v>
      </c>
      <c r="D256" s="104"/>
      <c r="E256" s="222"/>
      <c r="F256" s="83"/>
      <c r="G256" s="83"/>
      <c r="H256" s="83"/>
      <c r="I256" s="83"/>
      <c r="J256" s="84"/>
      <c r="K256" s="4"/>
      <c r="L256" s="4"/>
      <c r="M256" s="4"/>
      <c r="N256" s="221"/>
      <c r="O256" s="35"/>
      <c r="P256" s="11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11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7.75" customHeight="1">
      <c r="A258" s="5"/>
      <c r="B258" s="6" t="s">
        <v>190</v>
      </c>
      <c r="C258" s="7"/>
      <c r="D258" s="13" t="s">
        <v>191</v>
      </c>
      <c r="E258" s="9"/>
      <c r="F258" s="9"/>
      <c r="G258" s="9"/>
      <c r="H258" s="9"/>
      <c r="I258" s="9"/>
      <c r="J258" s="10"/>
      <c r="K258" s="4"/>
      <c r="L258" s="4"/>
      <c r="M258" s="4"/>
      <c r="N258" s="4"/>
      <c r="O258" s="4"/>
      <c r="P258" s="11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11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5"/>
      <c r="B260" s="4"/>
      <c r="C260" s="4"/>
      <c r="D260" s="52"/>
      <c r="E260" s="223" t="s">
        <v>192</v>
      </c>
      <c r="F260" s="4"/>
      <c r="G260" s="27"/>
      <c r="H260" s="14"/>
      <c r="I260" s="4"/>
      <c r="J260" s="4"/>
      <c r="K260" s="4"/>
      <c r="L260" s="224"/>
      <c r="M260" s="4"/>
      <c r="N260" s="4"/>
      <c r="O260" s="225"/>
      <c r="P260" s="11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5"/>
      <c r="B261" s="4"/>
      <c r="C261" s="50"/>
      <c r="D261" s="226" t="s">
        <v>193</v>
      </c>
      <c r="E261" s="227"/>
      <c r="F261" s="228">
        <v>6.0</v>
      </c>
      <c r="G261" s="228">
        <v>7.0</v>
      </c>
      <c r="H261" s="228">
        <v>8.0</v>
      </c>
      <c r="I261" s="228">
        <v>9.1</v>
      </c>
      <c r="J261" s="228">
        <v>10.0</v>
      </c>
      <c r="K261" s="229">
        <v>11.0</v>
      </c>
      <c r="L261" s="4"/>
      <c r="M261" s="4"/>
      <c r="N261" s="4"/>
      <c r="O261" s="221"/>
      <c r="P261" s="11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5"/>
      <c r="B262" s="4"/>
      <c r="C262" s="230" t="s">
        <v>194</v>
      </c>
      <c r="D262" s="4"/>
      <c r="E262" s="231"/>
      <c r="F262" s="101"/>
      <c r="G262" s="101"/>
      <c r="H262" s="101"/>
      <c r="I262" s="232"/>
      <c r="J262" s="101"/>
      <c r="K262" s="198"/>
      <c r="L262" s="4"/>
      <c r="M262" s="4"/>
      <c r="N262" s="4"/>
      <c r="O262" s="221"/>
      <c r="P262" s="11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5"/>
      <c r="B263" s="4"/>
      <c r="C263" s="92" t="s">
        <v>195</v>
      </c>
      <c r="D263" s="33" t="s">
        <v>196</v>
      </c>
      <c r="E263" s="233"/>
      <c r="F263" s="234"/>
      <c r="G263" s="234"/>
      <c r="H263" s="234"/>
      <c r="I263" s="235"/>
      <c r="J263" s="234"/>
      <c r="K263" s="236"/>
      <c r="L263" s="4"/>
      <c r="M263" s="237"/>
      <c r="N263" s="4"/>
      <c r="O263" s="221"/>
      <c r="P263" s="11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5"/>
      <c r="B264" s="4"/>
      <c r="C264" s="92" t="s">
        <v>197</v>
      </c>
      <c r="D264" s="33" t="s">
        <v>196</v>
      </c>
      <c r="E264" s="233"/>
      <c r="F264" s="234"/>
      <c r="G264" s="234"/>
      <c r="H264" s="234"/>
      <c r="I264" s="235"/>
      <c r="J264" s="234"/>
      <c r="K264" s="236"/>
      <c r="L264" s="4"/>
      <c r="M264" s="4"/>
      <c r="N264" s="4"/>
      <c r="O264" s="221"/>
      <c r="P264" s="11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5"/>
      <c r="B265" s="4"/>
      <c r="C265" s="238" t="s">
        <v>198</v>
      </c>
      <c r="D265" s="239"/>
      <c r="E265" s="240"/>
      <c r="F265" s="74"/>
      <c r="G265" s="74"/>
      <c r="H265" s="74"/>
      <c r="I265" s="241"/>
      <c r="J265" s="74"/>
      <c r="K265" s="242"/>
      <c r="L265" s="4"/>
      <c r="M265" s="4"/>
      <c r="N265" s="4"/>
      <c r="O265" s="221"/>
      <c r="P265" s="11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5"/>
      <c r="B266" s="4"/>
      <c r="C266" s="4"/>
      <c r="D266" s="33"/>
      <c r="E266" s="60"/>
      <c r="F266" s="60"/>
      <c r="G266" s="60"/>
      <c r="H266" s="60"/>
      <c r="I266" s="243"/>
      <c r="J266" s="60"/>
      <c r="K266" s="60"/>
      <c r="L266" s="4"/>
      <c r="M266" s="4"/>
      <c r="N266" s="4"/>
      <c r="O266" s="221"/>
      <c r="P266" s="11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5"/>
      <c r="B267" s="4"/>
      <c r="C267" s="4"/>
      <c r="D267" s="52"/>
      <c r="E267" s="223" t="s">
        <v>192</v>
      </c>
      <c r="F267" s="4"/>
      <c r="G267" s="27"/>
      <c r="H267" s="14"/>
      <c r="I267" s="4"/>
      <c r="J267" s="4"/>
      <c r="K267" s="4"/>
      <c r="L267" s="224"/>
      <c r="M267" s="4"/>
      <c r="N267" s="4"/>
      <c r="O267" s="225"/>
      <c r="P267" s="11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5"/>
      <c r="B268" s="4"/>
      <c r="C268" s="50"/>
      <c r="D268" s="226" t="s">
        <v>142</v>
      </c>
      <c r="E268" s="227"/>
      <c r="F268" s="244">
        <v>0.09</v>
      </c>
      <c r="G268" s="244">
        <v>0.1</v>
      </c>
      <c r="H268" s="244">
        <v>0.11</v>
      </c>
      <c r="I268" s="244">
        <v>0.12</v>
      </c>
      <c r="J268" s="244">
        <v>0.13</v>
      </c>
      <c r="K268" s="245">
        <v>0.14</v>
      </c>
      <c r="L268" s="4"/>
      <c r="M268" s="4"/>
      <c r="N268" s="4"/>
      <c r="O268" s="221"/>
      <c r="P268" s="11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5"/>
      <c r="B269" s="4"/>
      <c r="C269" s="230" t="s">
        <v>194</v>
      </c>
      <c r="D269" s="4"/>
      <c r="E269" s="231"/>
      <c r="F269" s="101"/>
      <c r="G269" s="232"/>
      <c r="H269" s="101"/>
      <c r="I269" s="101"/>
      <c r="J269" s="101"/>
      <c r="K269" s="198"/>
      <c r="L269" s="4"/>
      <c r="M269" s="4"/>
      <c r="N269" s="4"/>
      <c r="O269" s="221"/>
      <c r="P269" s="11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5"/>
      <c r="B270" s="4"/>
      <c r="C270" s="92" t="s">
        <v>195</v>
      </c>
      <c r="D270" s="33" t="s">
        <v>196</v>
      </c>
      <c r="E270" s="233"/>
      <c r="F270" s="234"/>
      <c r="G270" s="235"/>
      <c r="H270" s="234"/>
      <c r="I270" s="234"/>
      <c r="J270" s="234"/>
      <c r="K270" s="236"/>
      <c r="L270" s="4"/>
      <c r="M270" s="4"/>
      <c r="N270" s="4"/>
      <c r="O270" s="221"/>
      <c r="P270" s="11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5"/>
      <c r="B271" s="4"/>
      <c r="C271" s="238" t="s">
        <v>197</v>
      </c>
      <c r="D271" s="239" t="s">
        <v>196</v>
      </c>
      <c r="E271" s="246"/>
      <c r="F271" s="247"/>
      <c r="G271" s="248"/>
      <c r="H271" s="247"/>
      <c r="I271" s="247"/>
      <c r="J271" s="247"/>
      <c r="K271" s="249"/>
      <c r="L271" s="4"/>
      <c r="M271" s="4"/>
      <c r="N271" s="4"/>
      <c r="O271" s="221"/>
      <c r="P271" s="11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5"/>
      <c r="B272" s="4"/>
      <c r="C272" s="4"/>
      <c r="D272" s="33"/>
      <c r="E272" s="234"/>
      <c r="F272" s="234"/>
      <c r="G272" s="235"/>
      <c r="H272" s="234"/>
      <c r="I272" s="234"/>
      <c r="J272" s="234"/>
      <c r="K272" s="234"/>
      <c r="L272" s="4"/>
      <c r="M272" s="4"/>
      <c r="N272" s="4"/>
      <c r="O272" s="221"/>
      <c r="P272" s="11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5"/>
      <c r="B273" s="225" t="s">
        <v>199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11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11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5"/>
      <c r="B275" s="27" t="s">
        <v>200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11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5"/>
      <c r="B276" s="4"/>
      <c r="C276" s="225"/>
      <c r="D276" s="50"/>
      <c r="E276" s="4"/>
      <c r="F276" s="27" t="s">
        <v>193</v>
      </c>
      <c r="G276" s="14"/>
      <c r="H276" s="4"/>
      <c r="I276" s="4"/>
      <c r="J276" s="4"/>
      <c r="K276" s="4"/>
      <c r="L276" s="250"/>
      <c r="M276" s="4"/>
      <c r="N276" s="4"/>
      <c r="O276" s="225"/>
      <c r="P276" s="11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5"/>
      <c r="B277" s="4"/>
      <c r="C277" s="251" t="s">
        <v>197</v>
      </c>
      <c r="D277" s="252"/>
      <c r="E277" s="253">
        <v>7.0</v>
      </c>
      <c r="F277" s="254">
        <v>8.0</v>
      </c>
      <c r="G277" s="254">
        <v>9.1</v>
      </c>
      <c r="H277" s="254">
        <v>10.0</v>
      </c>
      <c r="I277" s="255">
        <v>11.0</v>
      </c>
      <c r="J277" s="4"/>
      <c r="K277" s="4"/>
      <c r="L277" s="225"/>
      <c r="M277" s="4"/>
      <c r="N277" s="4"/>
      <c r="O277" s="256"/>
      <c r="P277" s="11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5"/>
      <c r="B278" s="4"/>
      <c r="C278" s="257" t="s">
        <v>201</v>
      </c>
      <c r="D278" s="258">
        <v>0.09</v>
      </c>
      <c r="E278" s="259"/>
      <c r="F278" s="259"/>
      <c r="G278" s="260"/>
      <c r="H278" s="259"/>
      <c r="I278" s="261"/>
      <c r="J278" s="4"/>
      <c r="K278" s="4"/>
      <c r="L278" s="4"/>
      <c r="M278" s="4"/>
      <c r="N278" s="4"/>
      <c r="O278" s="4"/>
      <c r="P278" s="11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5"/>
      <c r="B279" s="4"/>
      <c r="C279" s="262"/>
      <c r="D279" s="258">
        <v>0.095</v>
      </c>
      <c r="E279" s="259"/>
      <c r="F279" s="259"/>
      <c r="G279" s="260"/>
      <c r="H279" s="259"/>
      <c r="I279" s="261"/>
      <c r="J279" s="4"/>
      <c r="K279" s="4"/>
      <c r="L279" s="4"/>
      <c r="M279" s="4"/>
      <c r="N279" s="4"/>
      <c r="O279" s="4"/>
      <c r="P279" s="11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5"/>
      <c r="B280" s="4"/>
      <c r="C280" s="263"/>
      <c r="D280" s="258">
        <v>0.1</v>
      </c>
      <c r="E280" s="260"/>
      <c r="F280" s="260"/>
      <c r="G280" s="260"/>
      <c r="H280" s="260"/>
      <c r="I280" s="264"/>
      <c r="J280" s="4"/>
      <c r="K280" s="4"/>
      <c r="L280" s="4"/>
      <c r="M280" s="4"/>
      <c r="N280" s="4"/>
      <c r="O280" s="4"/>
      <c r="P280" s="11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5"/>
      <c r="B281" s="4"/>
      <c r="C281" s="265"/>
      <c r="D281" s="258">
        <v>0.105</v>
      </c>
      <c r="E281" s="259"/>
      <c r="F281" s="259"/>
      <c r="G281" s="260"/>
      <c r="H281" s="259"/>
      <c r="I281" s="261"/>
      <c r="J281" s="4"/>
      <c r="K281" s="4"/>
      <c r="L281" s="4"/>
      <c r="M281" s="4"/>
      <c r="N281" s="4"/>
      <c r="O281" s="4"/>
      <c r="P281" s="11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5"/>
      <c r="B282" s="4"/>
      <c r="C282" s="266"/>
      <c r="D282" s="267">
        <v>0.11</v>
      </c>
      <c r="E282" s="268"/>
      <c r="F282" s="268"/>
      <c r="G282" s="269"/>
      <c r="H282" s="268"/>
      <c r="I282" s="270"/>
      <c r="J282" s="4"/>
      <c r="K282" s="4"/>
      <c r="L282" s="4"/>
      <c r="M282" s="4"/>
      <c r="N282" s="4"/>
      <c r="O282" s="4"/>
      <c r="P282" s="11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11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hidden="1" customHeight="1">
      <c r="A284" s="5"/>
      <c r="B284" s="27" t="s">
        <v>202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11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hidden="1" customHeight="1">
      <c r="A285" s="5"/>
      <c r="B285" s="4"/>
      <c r="C285" s="225" t="s">
        <v>203</v>
      </c>
      <c r="D285" s="50"/>
      <c r="E285" s="4"/>
      <c r="F285" s="27" t="s">
        <v>193</v>
      </c>
      <c r="G285" s="14"/>
      <c r="H285" s="4"/>
      <c r="I285" s="4"/>
      <c r="J285" s="4"/>
      <c r="K285" s="4"/>
      <c r="L285" s="250" t="s">
        <v>204</v>
      </c>
      <c r="M285" s="4"/>
      <c r="N285" s="4"/>
      <c r="O285" s="225" t="str">
        <f>CELL("address",$E$217)</f>
        <v>$E$217</v>
      </c>
      <c r="P285" s="11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hidden="1" customHeight="1">
      <c r="A286" s="5"/>
      <c r="B286" s="4"/>
      <c r="C286" s="251" t="s">
        <v>205</v>
      </c>
      <c r="D286" s="271">
        <f>$K$223</f>
        <v>0</v>
      </c>
      <c r="E286" s="253">
        <v>5.0</v>
      </c>
      <c r="F286" s="254">
        <v>7.0</v>
      </c>
      <c r="G286" s="254">
        <v>9.1</v>
      </c>
      <c r="H286" s="254">
        <v>11.0</v>
      </c>
      <c r="I286" s="255">
        <v>13.0</v>
      </c>
      <c r="J286" s="4"/>
      <c r="K286" s="4"/>
      <c r="L286" s="225" t="s">
        <v>206</v>
      </c>
      <c r="M286" s="4"/>
      <c r="N286" s="4"/>
      <c r="O286" s="256" t="str">
        <f>CELL("address",$D$202)</f>
        <v>$D$202</v>
      </c>
      <c r="P286" s="11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hidden="1" customHeight="1">
      <c r="A287" s="5"/>
      <c r="B287" s="4"/>
      <c r="C287" s="18" t="s">
        <v>207</v>
      </c>
      <c r="D287" s="272">
        <v>0.08</v>
      </c>
      <c r="E287" s="273">
        <v>0.0</v>
      </c>
      <c r="F287" s="273">
        <v>0.0</v>
      </c>
      <c r="G287" s="274">
        <v>0.0</v>
      </c>
      <c r="H287" s="273">
        <v>0.0</v>
      </c>
      <c r="I287" s="275">
        <v>0.0</v>
      </c>
      <c r="J287" s="4"/>
      <c r="K287" s="4"/>
      <c r="L287" s="4"/>
      <c r="M287" s="4"/>
      <c r="N287" s="4"/>
      <c r="O287" s="4"/>
      <c r="P287" s="11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hidden="1" customHeight="1">
      <c r="A288" s="5"/>
      <c r="B288" s="4"/>
      <c r="C288" s="276"/>
      <c r="D288" s="258">
        <v>0.09</v>
      </c>
      <c r="E288" s="277">
        <v>0.0</v>
      </c>
      <c r="F288" s="277">
        <v>0.0</v>
      </c>
      <c r="G288" s="278">
        <v>0.0</v>
      </c>
      <c r="H288" s="277">
        <v>0.0</v>
      </c>
      <c r="I288" s="279">
        <v>0.0</v>
      </c>
      <c r="J288" s="4"/>
      <c r="K288" s="4"/>
      <c r="L288" s="4"/>
      <c r="M288" s="4"/>
      <c r="N288" s="4"/>
      <c r="O288" s="4"/>
      <c r="P288" s="11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hidden="1" customHeight="1">
      <c r="A289" s="5"/>
      <c r="B289" s="4"/>
      <c r="C289" s="92"/>
      <c r="D289" s="258">
        <v>0.1</v>
      </c>
      <c r="E289" s="278">
        <v>0.0</v>
      </c>
      <c r="F289" s="278">
        <v>0.0</v>
      </c>
      <c r="G289" s="278">
        <v>0.0</v>
      </c>
      <c r="H289" s="278">
        <v>0.0</v>
      </c>
      <c r="I289" s="280">
        <v>0.0</v>
      </c>
      <c r="J289" s="4"/>
      <c r="K289" s="4"/>
      <c r="L289" s="4"/>
      <c r="M289" s="4"/>
      <c r="N289" s="4"/>
      <c r="O289" s="4"/>
      <c r="P289" s="11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hidden="1" customHeight="1">
      <c r="A290" s="5"/>
      <c r="B290" s="4"/>
      <c r="C290" s="92"/>
      <c r="D290" s="258">
        <v>0.11</v>
      </c>
      <c r="E290" s="277">
        <v>0.0</v>
      </c>
      <c r="F290" s="277">
        <v>0.0</v>
      </c>
      <c r="G290" s="278">
        <v>0.0</v>
      </c>
      <c r="H290" s="277">
        <v>0.0</v>
      </c>
      <c r="I290" s="279">
        <v>0.0</v>
      </c>
      <c r="J290" s="4"/>
      <c r="K290" s="4"/>
      <c r="L290" s="4"/>
      <c r="M290" s="4"/>
      <c r="N290" s="4"/>
      <c r="O290" s="4"/>
      <c r="P290" s="11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hidden="1" customHeight="1">
      <c r="A291" s="5"/>
      <c r="B291" s="4"/>
      <c r="C291" s="126"/>
      <c r="D291" s="267">
        <v>0.13</v>
      </c>
      <c r="E291" s="281">
        <v>0.0</v>
      </c>
      <c r="F291" s="281">
        <v>0.0</v>
      </c>
      <c r="G291" s="282">
        <v>0.0</v>
      </c>
      <c r="H291" s="281">
        <v>0.0</v>
      </c>
      <c r="I291" s="283">
        <v>0.0</v>
      </c>
      <c r="J291" s="4"/>
      <c r="K291" s="4"/>
      <c r="L291" s="4"/>
      <c r="M291" s="4"/>
      <c r="N291" s="4"/>
      <c r="O291" s="4"/>
      <c r="P291" s="11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hidden="1" customHeight="1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11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5"/>
      <c r="B293" s="6" t="s">
        <v>208</v>
      </c>
      <c r="C293" s="7"/>
      <c r="D293" s="13" t="s">
        <v>209</v>
      </c>
      <c r="E293" s="9"/>
      <c r="F293" s="9"/>
      <c r="G293" s="9"/>
      <c r="H293" s="9"/>
      <c r="I293" s="9"/>
      <c r="J293" s="10"/>
      <c r="K293" s="4"/>
      <c r="L293" s="4"/>
      <c r="M293" s="4"/>
      <c r="N293" s="4"/>
      <c r="O293" s="4"/>
      <c r="P293" s="11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11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5"/>
      <c r="B295" s="4"/>
      <c r="C295" s="4"/>
      <c r="D295" s="18" t="s">
        <v>4</v>
      </c>
      <c r="E295" s="55">
        <f>$E$6</f>
        <v>2005</v>
      </c>
      <c r="F295" s="55">
        <f t="shared" ref="F295:J295" si="83">E295+1</f>
        <v>2006</v>
      </c>
      <c r="G295" s="55">
        <f t="shared" si="83"/>
        <v>2007</v>
      </c>
      <c r="H295" s="55">
        <f t="shared" si="83"/>
        <v>2008</v>
      </c>
      <c r="I295" s="55">
        <f t="shared" si="83"/>
        <v>2009</v>
      </c>
      <c r="J295" s="77">
        <f t="shared" si="83"/>
        <v>2010</v>
      </c>
      <c r="K295" s="4"/>
      <c r="L295" s="4"/>
      <c r="M295" s="4"/>
      <c r="N295" s="4"/>
      <c r="O295" s="4"/>
      <c r="P295" s="11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5"/>
      <c r="B296" s="21" t="s">
        <v>108</v>
      </c>
      <c r="C296" s="22"/>
      <c r="D296" s="22"/>
      <c r="E296" s="22"/>
      <c r="F296" s="22"/>
      <c r="G296" s="22"/>
      <c r="H296" s="22"/>
      <c r="I296" s="22"/>
      <c r="J296" s="23"/>
      <c r="K296" s="4"/>
      <c r="L296" s="4"/>
      <c r="M296" s="4"/>
      <c r="N296" s="4"/>
      <c r="O296" s="4"/>
      <c r="P296" s="11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5"/>
      <c r="B297" s="26">
        <v>1.0</v>
      </c>
      <c r="C297" s="27" t="s">
        <v>114</v>
      </c>
      <c r="D297" s="33"/>
      <c r="E297" s="35"/>
      <c r="F297" s="95"/>
      <c r="G297" s="95"/>
      <c r="H297" s="95"/>
      <c r="I297" s="95"/>
      <c r="J297" s="96"/>
      <c r="K297" s="4"/>
      <c r="L297" s="4"/>
      <c r="M297" s="4"/>
      <c r="N297" s="4"/>
      <c r="O297" s="4"/>
      <c r="P297" s="11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5"/>
      <c r="B298" s="26">
        <f t="shared" ref="B298:B300" si="84">B297+1</f>
        <v>2</v>
      </c>
      <c r="C298" s="4" t="s">
        <v>115</v>
      </c>
      <c r="D298" s="33"/>
      <c r="E298" s="35"/>
      <c r="F298" s="95"/>
      <c r="G298" s="95"/>
      <c r="H298" s="95"/>
      <c r="I298" s="95"/>
      <c r="J298" s="96"/>
      <c r="K298" s="4"/>
      <c r="L298" s="4"/>
      <c r="M298" s="4"/>
      <c r="N298" s="4"/>
      <c r="O298" s="4"/>
      <c r="P298" s="11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5"/>
      <c r="B299" s="26">
        <f t="shared" si="84"/>
        <v>3</v>
      </c>
      <c r="C299" s="4" t="s">
        <v>116</v>
      </c>
      <c r="D299" s="33"/>
      <c r="E299" s="4"/>
      <c r="F299" s="95"/>
      <c r="G299" s="95"/>
      <c r="H299" s="95"/>
      <c r="I299" s="95"/>
      <c r="J299" s="96"/>
      <c r="K299" s="4"/>
      <c r="L299" s="4"/>
      <c r="M299" s="4"/>
      <c r="N299" s="4"/>
      <c r="O299" s="4"/>
      <c r="P299" s="11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5"/>
      <c r="B300" s="45">
        <f t="shared" si="84"/>
        <v>4</v>
      </c>
      <c r="C300" s="121" t="s">
        <v>117</v>
      </c>
      <c r="D300" s="122"/>
      <c r="E300" s="123"/>
      <c r="F300" s="123">
        <f t="shared" ref="F300:J300" si="85">SUM(F297:F299)</f>
        <v>0</v>
      </c>
      <c r="G300" s="123">
        <f t="shared" si="85"/>
        <v>0</v>
      </c>
      <c r="H300" s="123">
        <f t="shared" si="85"/>
        <v>0</v>
      </c>
      <c r="I300" s="123">
        <f t="shared" si="85"/>
        <v>0</v>
      </c>
      <c r="J300" s="124">
        <f t="shared" si="85"/>
        <v>0</v>
      </c>
      <c r="K300" s="4"/>
      <c r="L300" s="4"/>
      <c r="M300" s="4"/>
      <c r="N300" s="4"/>
      <c r="O300" s="4"/>
      <c r="P300" s="11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11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6.25" customHeight="1">
      <c r="A302" s="5"/>
      <c r="B302" s="6" t="s">
        <v>210</v>
      </c>
      <c r="C302" s="7"/>
      <c r="D302" s="13" t="s">
        <v>211</v>
      </c>
      <c r="E302" s="9"/>
      <c r="F302" s="9"/>
      <c r="G302" s="9"/>
      <c r="H302" s="9"/>
      <c r="I302" s="9"/>
      <c r="J302" s="10"/>
      <c r="K302" s="4"/>
      <c r="L302" s="4"/>
      <c r="M302" s="4"/>
      <c r="N302" s="4"/>
      <c r="O302" s="4"/>
      <c r="P302" s="11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11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5"/>
      <c r="B304" s="4"/>
      <c r="C304" s="4"/>
      <c r="D304" s="18" t="s">
        <v>4</v>
      </c>
      <c r="E304" s="55">
        <f>$E$6</f>
        <v>2005</v>
      </c>
      <c r="F304" s="55">
        <f t="shared" ref="F304:J304" si="86">E304+1</f>
        <v>2006</v>
      </c>
      <c r="G304" s="55">
        <f t="shared" si="86"/>
        <v>2007</v>
      </c>
      <c r="H304" s="55">
        <f t="shared" si="86"/>
        <v>2008</v>
      </c>
      <c r="I304" s="55">
        <f t="shared" si="86"/>
        <v>2009</v>
      </c>
      <c r="J304" s="20">
        <f t="shared" si="86"/>
        <v>2010</v>
      </c>
      <c r="K304" s="4"/>
      <c r="L304" s="4"/>
      <c r="M304" s="4"/>
      <c r="N304" s="4"/>
      <c r="O304" s="4"/>
      <c r="P304" s="11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5"/>
      <c r="B305" s="21" t="s">
        <v>212</v>
      </c>
      <c r="C305" s="22"/>
      <c r="D305" s="53"/>
      <c r="E305" s="55"/>
      <c r="F305" s="55"/>
      <c r="G305" s="55"/>
      <c r="H305" s="55"/>
      <c r="I305" s="55"/>
      <c r="J305" s="20"/>
      <c r="K305" s="4"/>
      <c r="L305" s="4"/>
      <c r="M305" s="4"/>
      <c r="N305" s="4"/>
      <c r="O305" s="4"/>
      <c r="P305" s="11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5"/>
      <c r="B306" s="26">
        <v>1.0</v>
      </c>
      <c r="C306" s="284">
        <v>0.1</v>
      </c>
      <c r="D306" s="10"/>
      <c r="E306" s="216"/>
      <c r="F306" s="216"/>
      <c r="G306" s="216"/>
      <c r="H306" s="216"/>
      <c r="I306" s="216"/>
      <c r="J306" s="96"/>
      <c r="K306" s="4"/>
      <c r="L306" s="4"/>
      <c r="M306" s="4"/>
      <c r="N306" s="4"/>
      <c r="O306" s="4"/>
      <c r="P306" s="11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5"/>
      <c r="B307" s="26">
        <f t="shared" ref="B307:B311" si="87">B306+1</f>
        <v>2</v>
      </c>
      <c r="C307" s="4" t="s">
        <v>213</v>
      </c>
      <c r="D307" s="4"/>
      <c r="E307" s="285"/>
      <c r="F307" s="285"/>
      <c r="G307" s="285"/>
      <c r="H307" s="285"/>
      <c r="I307" s="285"/>
      <c r="J307" s="286"/>
      <c r="K307" s="4"/>
      <c r="L307" s="4"/>
      <c r="M307" s="4"/>
      <c r="N307" s="4"/>
      <c r="O307" s="4"/>
      <c r="P307" s="11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5"/>
      <c r="B308" s="26">
        <f t="shared" si="87"/>
        <v>3</v>
      </c>
      <c r="C308" s="40" t="s">
        <v>214</v>
      </c>
      <c r="D308" s="40"/>
      <c r="E308" s="287"/>
      <c r="F308" s="287"/>
      <c r="G308" s="287"/>
      <c r="H308" s="287"/>
      <c r="I308" s="287"/>
      <c r="J308" s="288"/>
      <c r="K308" s="4"/>
      <c r="L308" s="4"/>
      <c r="M308" s="4"/>
      <c r="N308" s="4"/>
      <c r="O308" s="4"/>
      <c r="P308" s="11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5"/>
      <c r="B309" s="26">
        <f t="shared" si="87"/>
        <v>4</v>
      </c>
      <c r="C309" s="27" t="s">
        <v>215</v>
      </c>
      <c r="D309" s="4"/>
      <c r="E309" s="208"/>
      <c r="F309" s="208"/>
      <c r="G309" s="208"/>
      <c r="H309" s="208"/>
      <c r="I309" s="208"/>
      <c r="J309" s="289">
        <f>-C306*J245</f>
        <v>0</v>
      </c>
      <c r="K309" s="4"/>
      <c r="L309" s="4"/>
      <c r="M309" s="4"/>
      <c r="N309" s="4"/>
      <c r="O309" s="4"/>
      <c r="P309" s="11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5"/>
      <c r="B310" s="26">
        <f t="shared" si="87"/>
        <v>5</v>
      </c>
      <c r="C310" s="40" t="s">
        <v>216</v>
      </c>
      <c r="D310" s="40"/>
      <c r="E310" s="102"/>
      <c r="F310" s="102"/>
      <c r="G310" s="102"/>
      <c r="H310" s="102"/>
      <c r="I310" s="102"/>
      <c r="J310" s="103"/>
      <c r="K310" s="4"/>
      <c r="L310" s="4"/>
      <c r="M310" s="4"/>
      <c r="N310" s="4"/>
      <c r="O310" s="4"/>
      <c r="P310" s="11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5"/>
      <c r="B311" s="45">
        <f t="shared" si="87"/>
        <v>6</v>
      </c>
      <c r="C311" s="49" t="s">
        <v>197</v>
      </c>
      <c r="D311" s="50"/>
      <c r="E311" s="104">
        <f t="shared" ref="E311:J311" si="88">E309+E310</f>
        <v>0</v>
      </c>
      <c r="F311" s="104">
        <f t="shared" si="88"/>
        <v>0</v>
      </c>
      <c r="G311" s="104">
        <f t="shared" si="88"/>
        <v>0</v>
      </c>
      <c r="H311" s="104">
        <f t="shared" si="88"/>
        <v>0</v>
      </c>
      <c r="I311" s="104">
        <f t="shared" si="88"/>
        <v>0</v>
      </c>
      <c r="J311" s="105">
        <f t="shared" si="88"/>
        <v>0</v>
      </c>
      <c r="K311" s="4"/>
      <c r="L311" s="4"/>
      <c r="M311" s="4"/>
      <c r="N311" s="4"/>
      <c r="O311" s="4"/>
      <c r="P311" s="11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290"/>
      <c r="B312" s="291"/>
      <c r="C312" s="291"/>
      <c r="D312" s="291"/>
      <c r="E312" s="291"/>
      <c r="F312" s="291"/>
      <c r="G312" s="291"/>
      <c r="H312" s="291"/>
      <c r="I312" s="291"/>
      <c r="J312" s="291"/>
      <c r="K312" s="291"/>
      <c r="L312" s="291"/>
      <c r="M312" s="291"/>
      <c r="N312" s="291"/>
      <c r="O312" s="291"/>
      <c r="P312" s="292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hidden="1" customHeight="1">
      <c r="A313" s="4"/>
      <c r="B313" s="4"/>
      <c r="C313" s="4"/>
      <c r="D313" s="293" t="s">
        <v>4</v>
      </c>
      <c r="E313" s="216">
        <f>$F$25</f>
        <v>2005</v>
      </c>
      <c r="F313" s="216">
        <f t="shared" ref="F313:J313" si="89">E313+1</f>
        <v>2006</v>
      </c>
      <c r="G313" s="216">
        <f t="shared" si="89"/>
        <v>2007</v>
      </c>
      <c r="H313" s="216">
        <f t="shared" si="89"/>
        <v>2008</v>
      </c>
      <c r="I313" s="216">
        <f t="shared" si="89"/>
        <v>2009</v>
      </c>
      <c r="J313" s="217">
        <f t="shared" si="89"/>
        <v>2010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hidden="1" customHeight="1">
      <c r="A314" s="4"/>
      <c r="B314" s="21" t="s">
        <v>217</v>
      </c>
      <c r="C314" s="22"/>
      <c r="D314" s="53"/>
      <c r="E314" s="55"/>
      <c r="F314" s="55"/>
      <c r="G314" s="55"/>
      <c r="H314" s="55"/>
      <c r="I314" s="55"/>
      <c r="J314" s="2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hidden="1" customHeight="1">
      <c r="A315" s="4"/>
      <c r="B315" s="92"/>
      <c r="C315" s="4" t="s">
        <v>117</v>
      </c>
      <c r="D315" s="35"/>
      <c r="E315" s="4"/>
      <c r="F315" s="35">
        <f t="shared" ref="F315:J315" si="90">F$134</f>
        <v>0</v>
      </c>
      <c r="G315" s="35">
        <f t="shared" si="90"/>
        <v>0</v>
      </c>
      <c r="H315" s="35">
        <f t="shared" si="90"/>
        <v>0</v>
      </c>
      <c r="I315" s="35">
        <f t="shared" si="90"/>
        <v>0</v>
      </c>
      <c r="J315" s="58">
        <f t="shared" si="90"/>
        <v>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hidden="1" customHeight="1">
      <c r="A316" s="4"/>
      <c r="B316" s="92"/>
      <c r="C316" s="4" t="s">
        <v>218</v>
      </c>
      <c r="D316" s="35"/>
      <c r="E316" s="4"/>
      <c r="F316" s="4"/>
      <c r="G316" s="4"/>
      <c r="H316" s="4"/>
      <c r="I316" s="4"/>
      <c r="J316" s="58">
        <f>J245</f>
        <v>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hidden="1" customHeight="1">
      <c r="A317" s="4"/>
      <c r="B317" s="92"/>
      <c r="C317" s="40" t="s">
        <v>219</v>
      </c>
      <c r="D317" s="99"/>
      <c r="E317" s="40"/>
      <c r="F317" s="40"/>
      <c r="G317" s="40"/>
      <c r="H317" s="40"/>
      <c r="I317" s="40"/>
      <c r="J317" s="125">
        <f>$J$309</f>
        <v>0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hidden="1" customHeight="1">
      <c r="A318" s="4"/>
      <c r="B318" s="92"/>
      <c r="C318" s="4" t="s">
        <v>220</v>
      </c>
      <c r="D318" s="35"/>
      <c r="E318" s="35"/>
      <c r="F318" s="35">
        <f t="shared" ref="F318:J318" si="91">SUM(F315:F317)</f>
        <v>0</v>
      </c>
      <c r="G318" s="35">
        <f t="shared" si="91"/>
        <v>0</v>
      </c>
      <c r="H318" s="35">
        <f t="shared" si="91"/>
        <v>0</v>
      </c>
      <c r="I318" s="35">
        <f t="shared" si="91"/>
        <v>0</v>
      </c>
      <c r="J318" s="58">
        <f t="shared" si="91"/>
        <v>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hidden="1" customHeight="1">
      <c r="A319" s="4"/>
      <c r="B319" s="126"/>
      <c r="C319" s="49" t="s">
        <v>221</v>
      </c>
      <c r="D319" s="104"/>
      <c r="E319" s="104">
        <f t="shared" ref="E319:I319" si="92">(F318+F319)/(1+E308)</f>
        <v>0</v>
      </c>
      <c r="F319" s="104">
        <f t="shared" si="92"/>
        <v>0</v>
      </c>
      <c r="G319" s="104">
        <f t="shared" si="92"/>
        <v>0</v>
      </c>
      <c r="H319" s="104">
        <f t="shared" si="92"/>
        <v>0</v>
      </c>
      <c r="I319" s="104">
        <f t="shared" si="92"/>
        <v>0</v>
      </c>
      <c r="J319" s="8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35"/>
      <c r="E320" s="35"/>
      <c r="F320" s="35"/>
      <c r="G320" s="35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2">
    <mergeCell ref="B2:C2"/>
    <mergeCell ref="D2:L2"/>
    <mergeCell ref="B4:C4"/>
    <mergeCell ref="D4:L4"/>
    <mergeCell ref="N7:O7"/>
    <mergeCell ref="B23:C23"/>
    <mergeCell ref="D23:K23"/>
    <mergeCell ref="B38:C38"/>
    <mergeCell ref="D38:J38"/>
    <mergeCell ref="B46:C46"/>
    <mergeCell ref="D46:J46"/>
    <mergeCell ref="B55:C55"/>
    <mergeCell ref="D55:J55"/>
    <mergeCell ref="D62:I62"/>
    <mergeCell ref="B62:C62"/>
    <mergeCell ref="B71:C71"/>
    <mergeCell ref="D71:J71"/>
    <mergeCell ref="B90:C90"/>
    <mergeCell ref="D90:I90"/>
    <mergeCell ref="B103:C103"/>
    <mergeCell ref="D103:J103"/>
    <mergeCell ref="B121:C121"/>
    <mergeCell ref="D121:J121"/>
    <mergeCell ref="C126:D126"/>
    <mergeCell ref="B149:C149"/>
    <mergeCell ref="D149:J149"/>
    <mergeCell ref="B169:C169"/>
    <mergeCell ref="D169:J169"/>
    <mergeCell ref="B258:C258"/>
    <mergeCell ref="D258:J258"/>
    <mergeCell ref="B293:C293"/>
    <mergeCell ref="D293:J293"/>
    <mergeCell ref="B302:C302"/>
    <mergeCell ref="D302:J302"/>
    <mergeCell ref="C306:D306"/>
    <mergeCell ref="B200:C200"/>
    <mergeCell ref="B205:C205"/>
    <mergeCell ref="D205:K205"/>
    <mergeCell ref="B235:C235"/>
    <mergeCell ref="D235:J235"/>
    <mergeCell ref="B247:C247"/>
    <mergeCell ref="D247:J247"/>
  </mergeCells>
  <printOptions/>
  <pageMargins bottom="0.75" footer="0.0" header="0.0" left="0.7" right="0.7" top="0.75"/>
  <pageSetup orientation="landscape"/>
  <headerFooter>
    <oddHeader>&amp;CBerk/DeMarzo, Corporate Finance &amp;A</oddHeader>
    <oddFooter>&amp;C&amp;P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2005-07-04T08:24:25Z</dcterms:created>
  <dc:creator/>
</cp:coreProperties>
</file>