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5-2" sheetId="2" r:id="rId5"/>
    <sheet state="visible" name="5-3" sheetId="3" r:id="rId6"/>
    <sheet state="visible" name="5-10" sheetId="4" r:id="rId7"/>
    <sheet state="visible" name="5-18" sheetId="5" r:id="rId8"/>
    <sheet state="visible" name="5-19" sheetId="6" r:id="rId9"/>
    <sheet state="visible" name="5-21" sheetId="7" r:id="rId10"/>
    <sheet state="visible" name="5-22" sheetId="8" r:id="rId11"/>
    <sheet state="visible" name="5-29" sheetId="9" r:id="rId12"/>
    <sheet state="visible" name="5-30" sheetId="10" r:id="rId13"/>
    <sheet state="visible" name="5-31" sheetId="11" r:id="rId14"/>
    <sheet state="visible" name="5-32" sheetId="12" r:id="rId15"/>
  </sheets>
  <externalReferences>
    <externalReference r:id="rId16"/>
  </externalReferences>
  <definedNames>
    <definedName localSheetId="6" name="Compounding">'[1]5-2'!#REF!</definedName>
    <definedName name="Compounding">'5-2'!#REF!</definedName>
    <definedName localSheetId="6" name="solver_cvg">0.0001</definedName>
    <definedName localSheetId="6" name="solver_drv">1</definedName>
    <definedName localSheetId="6" name="solver_est">1</definedName>
    <definedName localSheetId="6" name="solver_itr">100</definedName>
    <definedName localSheetId="6" name="solver_lhs1">'5-21'!#REF!</definedName>
    <definedName localSheetId="6" name="solver_lin">2</definedName>
    <definedName localSheetId="6" name="solver_neg">2</definedName>
    <definedName localSheetId="6" name="solver_num">1</definedName>
    <definedName localSheetId="6" name="solver_nwt">1</definedName>
    <definedName localSheetId="6" name="solver_pre">0.000001</definedName>
    <definedName localSheetId="6" name="solver_rel1">2</definedName>
    <definedName localSheetId="6" name="solver_rhs1">0</definedName>
    <definedName localSheetId="6" name="solver_scl">2</definedName>
    <definedName localSheetId="6" name="solver_sho">2</definedName>
    <definedName localSheetId="6" name="solver_tim">100</definedName>
    <definedName localSheetId="6" name="solver_tol">0.05</definedName>
    <definedName localSheetId="6" name="solver_typ">2</definedName>
    <definedName localSheetId="6" name="solver_val">0</definedName>
    <definedName localSheetId="6" name="solver_opt">'5-21'!$D$11</definedName>
  </definedNames>
  <calcPr/>
  <extLst>
    <ext uri="GoogleSheetsCustomDataVersion2">
      <go:sheetsCustomData xmlns:go="http://customooxmlschemas.google.com/" r:id="rId17" roundtripDataChecksum="gDRP3fAHmFf+qSzH3DNIT7aAHCYeqkWPlOM3lCnq+u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======
ID#AAABFLQWpck
jp40    (2024-02-19 10:35:42)
La rata ammonta a $500 essendo il finanziamento privo di interessi.</t>
      </text>
    </comment>
    <comment authorId="0" ref="E7">
      <text>
        <t xml:space="preserve">======
ID#AAABFLQWpcg
jp40    (2024-02-19 10:35:42)
Sebbene il prestito abbia un tasso di interesse pari a 0, qualsiasi ammontare di denaro che non usate per rimborsare il debito sulla carta di credito vi costa il 14,51% (costo opportunità).</t>
      </text>
    </comment>
  </commentList>
  <extLst>
    <ext uri="GoogleSheetsCustomDataVersion2">
      <go:sheetsCustomData xmlns:go="http://customooxmlschemas.google.com/" r:id="rId1" roundtripDataSignature="AMtx7mjsUqOmHbfNa+qX2cwvA8TK7JxBC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ID#AAABFLQWpcs
Marco Caurla    (2024-02-19 10:47:16)
Dati Presi dal Foglio 5-29</t>
      </text>
    </comment>
  </commentList>
  <extLst>
    <ext uri="GoogleSheetsCustomDataVersion2">
      <go:sheetsCustomData xmlns:go="http://customooxmlschemas.google.com/" r:id="rId1" roundtripDataSignature="AMtx7mj6vpF/kUU7wFmofwySI0ulOyJdx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2">
      <text>
        <t xml:space="preserve">======
ID#AAABFLQWpco
jp40    (2024-02-19 10:35:42)
Questo è il tasso di interesse a n anni. Per esempio, quando n=1, questo è il tasso di un titolo a 1 anno, a partire da ora.</t>
      </text>
    </comment>
    <comment authorId="0" ref="D12">
      <text>
        <t xml:space="preserve">======
ID#AAABFLQWpcc
jp40    (2024-02-19 10:35:42)
Questo è il tasso su un investimento a un anno, che scade al tempo n. Per esempio, per un tasso a un anno con scadenza al tempo 2, l'investimento sarebbe fatto all'inizio dell'anno 2.</t>
      </text>
    </comment>
  </commentList>
  <extLst>
    <ext uri="GoogleSheetsCustomDataVersion2">
      <go:sheetsCustomData xmlns:go="http://customooxmlschemas.google.com/" r:id="rId1" roundtripDataSignature="AMtx7mg/2FICqDARbtTrcf/a+8eeOcc2rA=="/>
    </ext>
  </extLst>
</comments>
</file>

<file path=xl/sharedStrings.xml><?xml version="1.0" encoding="utf-8"?>
<sst xmlns="http://schemas.openxmlformats.org/spreadsheetml/2006/main" count="176" uniqueCount="122">
  <si>
    <t>Problemi</t>
  </si>
  <si>
    <t>Topics</t>
  </si>
  <si>
    <t>Problem 5.2</t>
  </si>
  <si>
    <t>TAE</t>
  </si>
  <si>
    <t>Problem 5-3</t>
  </si>
  <si>
    <t>Problem 5-10</t>
  </si>
  <si>
    <t>Problem 5-18</t>
  </si>
  <si>
    <t>TPA</t>
  </si>
  <si>
    <t>Problem 5-19</t>
  </si>
  <si>
    <t>Problem 5-21</t>
  </si>
  <si>
    <t>Problem 5-22</t>
  </si>
  <si>
    <t>Problem 5-29</t>
  </si>
  <si>
    <t>Current Value</t>
  </si>
  <si>
    <t>Problem 5-30</t>
  </si>
  <si>
    <t>TIR</t>
  </si>
  <si>
    <t>Problem 5-31</t>
  </si>
  <si>
    <t>Forward Rate</t>
  </si>
  <si>
    <t>Problem 5-32</t>
  </si>
  <si>
    <t>Problema 5-2</t>
  </si>
  <si>
    <t>Cosa preferireste: un C/C che paga un tasso di interesse annuo effettivo (TAE) del 6% per tre anni oppure:</t>
  </si>
  <si>
    <t>a.</t>
  </si>
  <si>
    <t>Un C/C che paga il 3% ogni sei mesi per tre anni?</t>
  </si>
  <si>
    <t>Tasso di interesse</t>
  </si>
  <si>
    <t>Capitalizzato ogni</t>
  </si>
  <si>
    <t>mesi</t>
  </si>
  <si>
    <t>Confrontato con:</t>
  </si>
  <si>
    <t>Scegliere</t>
  </si>
  <si>
    <t>ogni</t>
  </si>
  <si>
    <t>mesi è la soluzione migliore</t>
  </si>
  <si>
    <t>b.</t>
  </si>
  <si>
    <t>Un C/C che paga il 9% ogni diciotto mesi per tre anni?</t>
  </si>
  <si>
    <t>c.</t>
  </si>
  <si>
    <r>
      <rPr>
        <rFont val="Times New Roman"/>
        <color theme="1"/>
        <sz val="14.0"/>
      </rPr>
      <t>Un C/C che paga lo 0,6% ogni mese per tre anni</t>
    </r>
    <r>
      <rPr>
        <rFont val="Times New Roman"/>
        <color theme="1"/>
        <sz val="14.0"/>
      </rPr>
      <t>?</t>
    </r>
  </si>
  <si>
    <t>Problema 5-3</t>
  </si>
  <si>
    <t>Molte istituzioni accademiche offrono ai docenti la possibilità di usufruire di un anno sabbatico. Specificamente, ogni sette anni, ad un docente è concessa la possibilità di sospendere l’attività di insegnamento per la durata di un anno, mantenendo invariata la retribuzione. Per un docente che guadagna $100.000 all’anno e che lavora per un totale di quarantadue anni, qual è il valore attuale della somma che guadagna mentre è nell’anno sabbatico se il tasso di interesse annuo effettivo (TAE) è del 6%?</t>
  </si>
  <si>
    <t>Numero di anni tra ogni sabbatico</t>
  </si>
  <si>
    <t>Anni di lavoro</t>
  </si>
  <si>
    <t>Numero di anni sabbatici</t>
  </si>
  <si>
    <t>Tasso di interesse settennale</t>
  </si>
  <si>
    <t>Stipendio</t>
  </si>
  <si>
    <t>Valore attuale</t>
  </si>
  <si>
    <t>Problema 5-10</t>
  </si>
  <si>
    <t>Vostro figlio è stato accettato in un college che garantisce che la retta rimarrà costante durante i quattro anni di permanenza nella scuola. Il primo pagamento, di $8.500, deve essere eseguito fra sei mesi. Successivamente, la stessa somma è dovuta con cadenza semestrale per un totale di otto pagamenti. Il college offre un C/C che vi consente di prelevare denaro ogni sei mesi e che prevede un TPA, capitalizzato semestralmente, dell'8%, costante per i prossimi quattro anni. Quale somma dovete depositare oggi se non intendete fare nessun versamento ulteriore e volete pagare la retta lasciando il C/C vuoto quando l’ultimo pagamento è stato eseguito?</t>
  </si>
  <si>
    <t>Tasso di interesse percentuale annuo</t>
  </si>
  <si>
    <t>Numero di anni intercorrenti tra i prelevamenti</t>
  </si>
  <si>
    <t>Numero di prelevamenti</t>
  </si>
  <si>
    <t>Retta scolastica</t>
  </si>
  <si>
    <t>Problema 5-18</t>
  </si>
  <si>
    <t>Avete contratto un prestito per studenti che prevede pagamenti mensili di $600 per i prossimi quattro anni. Il TPA è del 10%. State considerando di fare un pagamento aggiuntivo di $175 oggi (cioè, decidete di pagare, oggi, una somma non richiesta dal piano di rimborso). Se siete tenuti a continuare a pagare $600 mensili fino all’estinzione del prestito, quale sarà l’importo dell’ultimo pagamento? Quale tasso di rendimento effettivo (espresso in termini di TPA capitalizzato mensilmente) avete ottenuto sui $175?</t>
  </si>
  <si>
    <t>Pagamento mensile</t>
  </si>
  <si>
    <t>Durata prestito (anni)</t>
  </si>
  <si>
    <t>Saldo residuo corrente</t>
  </si>
  <si>
    <t>Pagamento aggiuntivo</t>
  </si>
  <si>
    <t>Saldo corrente dopo il pagamento aggiuntivo</t>
  </si>
  <si>
    <t>Denaro disponibile se il pagamento mensile rimane invariato</t>
  </si>
  <si>
    <t>Tasso di interesse guadagnato durante il periodo</t>
  </si>
  <si>
    <t>Problema 5-19</t>
  </si>
  <si>
    <t>Considerate il problema 18. Ora che avete compreso che il miglior investimento è quello di pagare anticipatamente il prestito, decidete di versare ogni mese quanto più vi è possibile. Osservando il vostro budget, valutate che siete in grado di affrontare un pagamento aggiuntivo massimo, oltre quello previsto dal prestito ($600), di $250 mensili, per un totale di $850 mensili. Quanto tempo sarà necessario per estinguere il prestito?</t>
  </si>
  <si>
    <t>Pagamento mensile richiesto</t>
  </si>
  <si>
    <t>Durata originaria del prestito (anni)</t>
  </si>
  <si>
    <t>Saldo corrente</t>
  </si>
  <si>
    <t>Durata prestito con il pagamento aggiuntivo (anni)</t>
  </si>
  <si>
    <t>Problema 5-21</t>
  </si>
  <si>
    <t>Un amico vi dice che ha uno stratagemma molto semplice per risparmiare un terzo del tempo necessario a ripagare il vostro mutuo. Lo stratagemma consiste nell’usare la tredicesima per effettuare un pagamento aggiuntivo il 1° gennaio di ogni anno (in altri termini, pagate due volte la rata mensile dovuta quel giorno). Assumete che il mutuo abbia una durata originaria di 30 anni e un TPA del 12%.
a. Se contraete il mutuo il 1° gennaio, quindi il primo pagamento mensile sarà il 1° febbraio, e fate il primo pagamento aggiuntivo al termine del primo anno, in quale anno estinguerete il mutuo?
b. Se contraete il mutuo il 1° luglio, quindi il primo pagamento mensile sarà il 1° agosto, in quanti mesi completerete il rimborso?
c. Come varia il tempo necessario per rimborsare il mutuo in base al variare del tasso di interesse?</t>
  </si>
  <si>
    <t>Numero di mesi intercorrenti tra i pagamenti aggiuntivi</t>
  </si>
  <si>
    <t>Numero di mesi prima che il pagamento aggiuntivo abbia inizio</t>
  </si>
  <si>
    <t>Saldo iniziale del prestito (ipotizzato)</t>
  </si>
  <si>
    <t>Il prestito sarà rimborsato dopo</t>
  </si>
  <si>
    <t>(o circa</t>
  </si>
  <si>
    <t>anni)</t>
  </si>
  <si>
    <t>Nota:  riportiamo il piano di ammortamento in modo che gli studenti possano variare i dati di input e vedere la soluzione corrispondente. Questa parte del foglio non viene stampata.</t>
  </si>
  <si>
    <t>Piano di ammortamento</t>
  </si>
  <si>
    <t>Capitale</t>
  </si>
  <si>
    <t>Interessi</t>
  </si>
  <si>
    <t>Saldo</t>
  </si>
  <si>
    <t>Zero o meno?</t>
  </si>
  <si>
    <t>Mese</t>
  </si>
  <si>
    <t>Problema 5-22</t>
  </si>
  <si>
    <t>Avete bisogno di una nuova macchina e il venditore vi ha proposto un prezzo di $20.000 con le seguenti alternative di pagamento: (a) pagare in contanti ricevendo uno sconto di $2.000; (b) pagare subito $5.000 e il resto attraverso un finanziamento della durata di trenta mesi con un TPA pari a 0%. Tuttavia, avendo appena lasciato il vostro lavoro per frequentare un MBA, vi trovate in una situazione debitoria che prevedete rimanga tale almeno per i prossimi 2,5 anni. Prevedete di usare la carta di credito, che offre un TPA capitalizzato mensilmente pari al 14,51%, per pagare le vostre spese. Quale alternativa di pagamento è migliore?</t>
  </si>
  <si>
    <t>Alternativa 1: ottenete uno sconto di $2.000 pagando in contanti</t>
  </si>
  <si>
    <t>Alternativa 2: anticipate $5.000 e prendete un finanziamento per il residuo ad un tasso pari a 0</t>
  </si>
  <si>
    <t>Pagamento immediato</t>
  </si>
  <si>
    <t>Ammontare del prestito</t>
  </si>
  <si>
    <t>Durata del prestito (mesi)</t>
  </si>
  <si>
    <t>N/A</t>
  </si>
  <si>
    <t>Rata</t>
  </si>
  <si>
    <t>VA dei pagamenti</t>
  </si>
  <si>
    <t>Scegliete l'alternativa 2</t>
  </si>
  <si>
    <t>Problema 5-29</t>
  </si>
  <si>
    <t>Supponete che la struttura a termine dei tassi di interesse privi di rischio sia quella mostrata di seguito:</t>
  </si>
  <si>
    <t>Scadenza</t>
  </si>
  <si>
    <t>1 anno</t>
  </si>
  <si>
    <t>2 anni</t>
  </si>
  <si>
    <t>3 anni</t>
  </si>
  <si>
    <t>5 anni</t>
  </si>
  <si>
    <t>7 anni</t>
  </si>
  <si>
    <t>10 anni</t>
  </si>
  <si>
    <t>20 anni</t>
  </si>
  <si>
    <t>Tasso annuo effettivo (%)</t>
  </si>
  <si>
    <t>Calcolate il valore attuale di un investimento privo di rischio che paga $1.000 fra due anni e $4.000 fra cinque anni.</t>
  </si>
  <si>
    <t>Calcolate il valore attuale di ricevere $100 ogni anno, con certezza, alla fine dei prossimi cinque anni. Per trovare i tassi di interesse relativi agli anni mancanti nella tabella, interpolate linearmente gli anni per i quali conoscete i tassi (per esempio, il tasso a quattro anni sarebbe la media del tasso a tre e di quello a cinque anni).</t>
  </si>
  <si>
    <t>Calcolate il valore attuale di ricevere $2.500 ogni anno, con certezza, per i prossimi venti anni. Stimate i tassi per gli anni mancanti usando l’interpolazione lineare (suggerimento: usate un foglio di calcolo).</t>
  </si>
  <si>
    <t>Scadenza (anni)</t>
  </si>
  <si>
    <t>Tasso</t>
  </si>
  <si>
    <t>Flusso di cassa</t>
  </si>
  <si>
    <t>VA</t>
  </si>
  <si>
    <t>Problema 5-30</t>
  </si>
  <si>
    <t>Usando la struttura a termine del problema 29, qual è il valore attuale di un investimento che paga $110 alla fine degli anni 1, 2 e 3? Se voleste valutare correttamente l’investimento usando la formula della rendita, quale tasso di sconto dovreste usare?</t>
  </si>
  <si>
    <t>Flussi di cassa per il calcolo del TIR</t>
  </si>
  <si>
    <t>TIR, usando la formula della rendita:</t>
  </si>
  <si>
    <t>VA usando la formula della rendita, applicando il TIR:</t>
  </si>
  <si>
    <t>Problema 5-31</t>
  </si>
  <si>
    <t>Qual è la forma della curva dei rendimenti, data la struttura a termine nel problema 29? Quali aspettative avranno gli investitori circa i futuri tassi di interesse?</t>
  </si>
  <si>
    <t>La curva implica che il mercato si attende tassi futuri più elevati</t>
  </si>
  <si>
    <t>Problema 5-32</t>
  </si>
  <si>
    <t>Supponete che, attualmente, il tasso di interesse ad un anno sia del 5,7%. Ritenete che fra un anno l’economia inizierà a rallentare e che il tasso di interesse ad un anno scenderà al 4,7%. Vi aspettate che, fra due anni, l’economia sarà nel mezzo di una recessione, cosa che indurrà la Federal Reserve a tagliare drasticamente i tassi di interesse, portando quello ad un anno all'1,7%. L’anno successivo, il tasso di interesse ad un anno salirà al 2,7% e continuerà a salire di un punto percentuale ogni anno, fino a ritornare al 5,7%, tasso al quale rimarrà d’ora in avanti.</t>
  </si>
  <si>
    <t>Se foste certi circa i futuri cambiamenti del tasso di interesse, quale tasso di interesse a due anni sarebbe coerente con queste previsioni?</t>
  </si>
  <si>
    <t>Quale struttura a termine dei tassi di interesse, per le scadenze da uno a dieci anni, sarebbe coerente con queste previsioni?</t>
  </si>
  <si>
    <t>Rappresentate graficamente la curva dei rendimenti in quest’ultimo caso. Come cambia il tasso di interesse ad un anno rispetto a quello a dieci anni?</t>
  </si>
  <si>
    <t>Tasso di interesse a un anno "noto"</t>
  </si>
  <si>
    <t>Aggiungere 1 al tasso noto</t>
  </si>
  <si>
    <r>
      <rPr>
        <rFont val="Times New Roman"/>
        <color theme="1"/>
        <sz val="14.0"/>
      </rPr>
      <t xml:space="preserve">Tasso implicito a </t>
    </r>
    <r>
      <rPr>
        <rFont val="Times New Roman"/>
        <i/>
        <color theme="1"/>
        <sz val="14.0"/>
      </rPr>
      <t>n</t>
    </r>
    <r>
      <rPr>
        <rFont val="Times New Roman"/>
        <color theme="1"/>
        <sz val="14.0"/>
      </rPr>
      <t xml:space="preserve"> anni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</si>
</sst>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0"/>
    <numFmt numFmtId="165" formatCode="0.00_);\(0.00\)"/>
    <numFmt numFmtId="166" formatCode="&quot;$&quot;#,##0.00_);\(&quot;$&quot;#,##0.00\)"/>
    <numFmt numFmtId="167" formatCode="0.0"/>
    <numFmt numFmtId="168" formatCode="#,##0.00_);\(#,##0.00\)"/>
    <numFmt numFmtId="169" formatCode="_(&quot;$&quot;* #,##0.00_);_(&quot;$&quot;* \(#,##0.00\);_(&quot;$&quot;* &quot;-&quot;??_);_(@_)"/>
  </numFmts>
  <fonts count="15">
    <font>
      <sz val="10.0"/>
      <color rgb="FF000000"/>
      <name val="Calibri"/>
      <scheme val="minor"/>
    </font>
    <font>
      <sz val="10.0"/>
      <color theme="1"/>
      <name val="Arial"/>
    </font>
    <font>
      <b/>
      <sz val="14.0"/>
      <color rgb="FFFFFFFF"/>
      <name val="Times New Roman"/>
    </font>
    <font>
      <b/>
      <sz val="10.0"/>
      <color theme="1"/>
      <name val="Arial"/>
    </font>
    <font>
      <u/>
      <sz val="14.0"/>
      <color rgb="FF0000D4"/>
      <name val="Times New Roman"/>
    </font>
    <font>
      <sz val="14.0"/>
      <color theme="1"/>
      <name val="Times New Roman"/>
    </font>
    <font/>
    <font>
      <b/>
      <sz val="14.0"/>
      <color theme="1"/>
      <name val="Times New Roman"/>
    </font>
    <font>
      <b/>
      <sz val="14.0"/>
      <color rgb="FF000090"/>
      <name val="Times New Roman"/>
    </font>
    <font>
      <sz val="14.0"/>
      <color rgb="FF006411"/>
      <name val="Times New Roman"/>
    </font>
    <font>
      <i/>
      <sz val="14.0"/>
      <color theme="1"/>
      <name val="Times New Roman"/>
    </font>
    <font>
      <b/>
      <sz val="10.0"/>
      <color rgb="FF3366FF"/>
      <name val="Arial"/>
    </font>
    <font>
      <sz val="14.0"/>
      <color rgb="FF000090"/>
      <name val="Times New Roman"/>
    </font>
    <font>
      <sz val="13.0"/>
      <color theme="1"/>
      <name val="Times New Roman"/>
    </font>
    <font>
      <sz val="14.0"/>
      <color rgb="FFDD0806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0090"/>
        <bgColor rgb="FF000090"/>
      </patternFill>
    </fill>
    <fill>
      <patternFill patternType="solid">
        <fgColor rgb="FFFFFFFF"/>
        <bgColor rgb="FFFFFFFF"/>
      </patternFill>
    </fill>
  </fills>
  <borders count="28">
    <border/>
    <border>
      <left/>
      <right/>
      <top/>
      <bottom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 style="thick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/>
      <right style="thin">
        <color rgb="FF000000"/>
      </right>
      <top/>
    </border>
    <border>
      <left/>
      <right/>
      <top/>
      <bottom style="thin">
        <color rgb="FF000000"/>
      </bottom>
    </border>
    <border>
      <left/>
      <right style="thin">
        <color rgb="FF000000"/>
      </right>
      <bottom/>
    </border>
    <border>
      <left/>
      <right/>
      <top/>
    </border>
    <border>
      <left/>
      <right/>
      <bottom/>
    </border>
    <border>
      <right style="thick">
        <color rgb="FF000000"/>
      </right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 style="thick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vertical="top"/>
    </xf>
    <xf borderId="0" fillId="0" fontId="1" numFmtId="0" xfId="0" applyFont="1"/>
    <xf borderId="2" fillId="3" fontId="5" numFmtId="0" xfId="0" applyBorder="1" applyFill="1" applyFont="1"/>
    <xf borderId="3" fillId="3" fontId="5" numFmtId="0" xfId="0" applyBorder="1" applyFont="1"/>
    <xf borderId="4" fillId="3" fontId="5" numFmtId="0" xfId="0" applyBorder="1" applyFont="1"/>
    <xf borderId="0" fillId="0" fontId="5" numFmtId="0" xfId="0" applyFont="1"/>
    <xf borderId="5" fillId="3" fontId="5" numFmtId="0" xfId="0" applyBorder="1" applyFont="1"/>
    <xf borderId="6" fillId="2" fontId="2" numFmtId="0" xfId="0" applyAlignment="1" applyBorder="1" applyFont="1">
      <alignment horizontal="left"/>
    </xf>
    <xf borderId="7" fillId="0" fontId="6" numFmtId="0" xfId="0" applyBorder="1" applyFont="1"/>
    <xf borderId="8" fillId="0" fontId="6" numFmtId="0" xfId="0" applyBorder="1" applyFont="1"/>
    <xf borderId="1" fillId="2" fontId="5" numFmtId="0" xfId="0" applyBorder="1" applyFont="1"/>
    <xf borderId="9" fillId="3" fontId="5" numFmtId="0" xfId="0" applyBorder="1" applyFont="1"/>
    <xf borderId="1" fillId="3" fontId="5" numFmtId="0" xfId="0" applyBorder="1" applyFont="1"/>
    <xf borderId="6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shrinkToFit="0" wrapText="1"/>
    </xf>
    <xf borderId="1" fillId="3" fontId="7" numFmtId="0" xfId="0" applyAlignment="1" applyBorder="1" applyFont="1">
      <alignment horizontal="right"/>
    </xf>
    <xf borderId="6" fillId="3" fontId="5" numFmtId="0" xfId="0" applyAlignment="1" applyBorder="1" applyFont="1">
      <alignment shrinkToFit="0" wrapText="1"/>
    </xf>
    <xf borderId="5" fillId="3" fontId="1" numFmtId="0" xfId="0" applyBorder="1" applyFont="1"/>
    <xf borderId="1" fillId="3" fontId="3" numFmtId="0" xfId="0" applyAlignment="1" applyBorder="1" applyFont="1">
      <alignment horizontal="right"/>
    </xf>
    <xf borderId="1" fillId="3" fontId="7" numFmtId="0" xfId="0" applyBorder="1" applyFont="1"/>
    <xf borderId="10" fillId="3" fontId="8" numFmtId="10" xfId="0" applyBorder="1" applyFont="1" applyNumberFormat="1"/>
    <xf borderId="1" fillId="3" fontId="1" numFmtId="0" xfId="0" applyBorder="1" applyFont="1"/>
    <xf borderId="10" fillId="3" fontId="8" numFmtId="1" xfId="0" applyBorder="1" applyFont="1" applyNumberFormat="1"/>
    <xf borderId="10" fillId="3" fontId="9" numFmtId="10" xfId="0" applyBorder="1" applyFont="1" applyNumberFormat="1"/>
    <xf borderId="1" fillId="3" fontId="10" numFmtId="0" xfId="0" applyBorder="1" applyFont="1"/>
    <xf borderId="1" fillId="3" fontId="10" numFmtId="0" xfId="0" applyAlignment="1" applyBorder="1" applyFont="1">
      <alignment horizontal="center"/>
    </xf>
    <xf borderId="10" fillId="3" fontId="9" numFmtId="1" xfId="0" applyBorder="1" applyFont="1" applyNumberFormat="1"/>
    <xf borderId="1" fillId="3" fontId="3" numFmtId="0" xfId="0" applyBorder="1" applyFont="1"/>
    <xf borderId="1" fillId="3" fontId="1" numFmtId="164" xfId="0" applyBorder="1" applyFont="1" applyNumberFormat="1"/>
    <xf borderId="11" fillId="3" fontId="1" numFmtId="0" xfId="0" applyBorder="1" applyFont="1"/>
    <xf borderId="12" fillId="3" fontId="1" numFmtId="0" xfId="0" applyBorder="1" applyFont="1"/>
    <xf borderId="13" fillId="3" fontId="5" numFmtId="0" xfId="0" applyBorder="1" applyFont="1"/>
    <xf borderId="5" fillId="3" fontId="3" numFmtId="0" xfId="0" applyAlignment="1" applyBorder="1" applyFont="1">
      <alignment horizontal="right"/>
    </xf>
    <xf borderId="9" fillId="3" fontId="1" numFmtId="0" xfId="0" applyBorder="1" applyFont="1"/>
    <xf borderId="1" fillId="3" fontId="9" numFmtId="10" xfId="0" applyBorder="1" applyFont="1" applyNumberFormat="1"/>
    <xf borderId="10" fillId="3" fontId="8" numFmtId="165" xfId="0" applyBorder="1" applyFont="1" applyNumberFormat="1"/>
    <xf borderId="10" fillId="3" fontId="9" numFmtId="166" xfId="0" applyBorder="1" applyFont="1" applyNumberFormat="1"/>
    <xf borderId="13" fillId="3" fontId="1" numFmtId="0" xfId="0" applyBorder="1" applyFont="1"/>
    <xf borderId="0" fillId="0" fontId="3" numFmtId="0" xfId="0" applyAlignment="1" applyFont="1">
      <alignment horizontal="right"/>
    </xf>
    <xf borderId="0" fillId="0" fontId="11" numFmtId="0" xfId="0" applyFont="1"/>
    <xf borderId="9" fillId="3" fontId="5" numFmtId="0" xfId="0" applyAlignment="1" applyBorder="1" applyFont="1">
      <alignment shrinkToFit="0" vertical="center" wrapText="1"/>
    </xf>
    <xf borderId="1" fillId="3" fontId="8" numFmtId="10" xfId="0" applyBorder="1" applyFont="1" applyNumberFormat="1"/>
    <xf borderId="1" fillId="3" fontId="7" numFmtId="2" xfId="0" applyBorder="1" applyFont="1" applyNumberFormat="1"/>
    <xf borderId="10" fillId="3" fontId="8" numFmtId="167" xfId="0" applyBorder="1" applyFont="1" applyNumberFormat="1"/>
    <xf borderId="1" fillId="3" fontId="8" numFmtId="167" xfId="0" applyBorder="1" applyFont="1" applyNumberFormat="1"/>
    <xf borderId="1" fillId="3" fontId="8" numFmtId="1" xfId="0" applyBorder="1" applyFont="1" applyNumberFormat="1"/>
    <xf borderId="1" fillId="3" fontId="1" numFmtId="4" xfId="0" applyAlignment="1" applyBorder="1" applyFont="1" applyNumberFormat="1">
      <alignment horizontal="right"/>
    </xf>
    <xf borderId="1" fillId="3" fontId="1" numFmtId="4" xfId="0" applyBorder="1" applyFont="1" applyNumberFormat="1"/>
    <xf borderId="1" fillId="3" fontId="7" numFmtId="0" xfId="0" applyAlignment="1" applyBorder="1" applyFont="1">
      <alignment shrinkToFit="0" wrapText="1"/>
    </xf>
    <xf borderId="1" fillId="3" fontId="12" numFmtId="39" xfId="0" applyBorder="1" applyFont="1" applyNumberFormat="1"/>
    <xf borderId="14" fillId="3" fontId="10" numFmtId="0" xfId="0" applyAlignment="1" applyBorder="1" applyFont="1">
      <alignment horizontal="left" shrinkToFit="0" wrapText="1"/>
    </xf>
    <xf borderId="15" fillId="3" fontId="1" numFmtId="0" xfId="0" applyBorder="1" applyFont="1"/>
    <xf borderId="16" fillId="0" fontId="6" numFmtId="0" xfId="0" applyBorder="1" applyFont="1"/>
    <xf borderId="17" fillId="3" fontId="10" numFmtId="0" xfId="0" applyAlignment="1" applyBorder="1" applyFont="1">
      <alignment horizontal="left" shrinkToFit="0" wrapText="1"/>
    </xf>
    <xf borderId="18" fillId="0" fontId="6" numFmtId="0" xfId="0" applyBorder="1" applyFont="1"/>
    <xf borderId="10" fillId="3" fontId="9" numFmtId="168" xfId="0" applyBorder="1" applyFont="1" applyNumberFormat="1"/>
    <xf borderId="12" fillId="3" fontId="11" numFmtId="0" xfId="0" applyBorder="1" applyFont="1"/>
    <xf borderId="6" fillId="3" fontId="13" numFmtId="0" xfId="0" applyAlignment="1" applyBorder="1" applyFont="1">
      <alignment horizontal="left" shrinkToFit="0" vertical="center" wrapText="1"/>
    </xf>
    <xf borderId="10" fillId="3" fontId="9" numFmtId="39" xfId="0" applyBorder="1" applyFont="1" applyNumberFormat="1"/>
    <xf borderId="10" fillId="3" fontId="9" numFmtId="39" xfId="0" applyAlignment="1" applyBorder="1" applyFont="1" applyNumberFormat="1">
      <alignment horizontal="center" vertical="center"/>
    </xf>
    <xf borderId="12" fillId="3" fontId="11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shrinkToFit="0" wrapText="1"/>
    </xf>
    <xf borderId="0" fillId="0" fontId="1" numFmtId="4" xfId="0" applyFont="1" applyNumberFormat="1"/>
    <xf borderId="0" fillId="0" fontId="1" numFmtId="40" xfId="0" applyFont="1" applyNumberFormat="1"/>
    <xf borderId="1" fillId="3" fontId="7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horizontal="right"/>
    </xf>
    <xf borderId="1" fillId="3" fontId="1" numFmtId="10" xfId="0" applyAlignment="1" applyBorder="1" applyFont="1" applyNumberFormat="1">
      <alignment horizontal="right"/>
    </xf>
    <xf borderId="10" fillId="3" fontId="8" numFmtId="165" xfId="0" applyAlignment="1" applyBorder="1" applyFont="1" applyNumberFormat="1">
      <alignment horizontal="right"/>
    </xf>
    <xf borderId="1" fillId="3" fontId="1" numFmtId="3" xfId="0" applyAlignment="1" applyBorder="1" applyFont="1" applyNumberFormat="1">
      <alignment horizontal="right"/>
    </xf>
    <xf borderId="6" fillId="3" fontId="10" numFmtId="0" xfId="0" applyAlignment="1" applyBorder="1" applyFont="1">
      <alignment horizontal="center"/>
    </xf>
    <xf borderId="3" fillId="3" fontId="5" numFmtId="0" xfId="0" applyAlignment="1" applyBorder="1" applyFont="1">
      <alignment shrinkToFit="0" wrapText="1"/>
    </xf>
    <xf borderId="19" fillId="0" fontId="5" numFmtId="0" xfId="0" applyBorder="1" applyFont="1"/>
    <xf borderId="1" fillId="3" fontId="5" numFmtId="0" xfId="0" applyAlignment="1" applyBorder="1" applyFont="1">
      <alignment horizontal="center"/>
    </xf>
    <xf borderId="20" fillId="3" fontId="5" numFmtId="0" xfId="0" applyAlignment="1" applyBorder="1" applyFont="1">
      <alignment horizontal="left"/>
    </xf>
    <xf borderId="21" fillId="0" fontId="6" numFmtId="0" xfId="0" applyBorder="1" applyFont="1"/>
    <xf borderId="15" fillId="3" fontId="5" numFmtId="0" xfId="0" applyAlignment="1" applyBorder="1" applyFont="1">
      <alignment horizontal="center"/>
    </xf>
    <xf borderId="6" fillId="3" fontId="5" numFmtId="0" xfId="0" applyAlignment="1" applyBorder="1" applyFont="1">
      <alignment horizontal="left"/>
    </xf>
    <xf borderId="6" fillId="3" fontId="5" numFmtId="0" xfId="0" applyAlignment="1" applyBorder="1" applyFont="1">
      <alignment horizontal="center"/>
    </xf>
    <xf borderId="1" fillId="3" fontId="7" numFmtId="0" xfId="0" applyAlignment="1" applyBorder="1" applyFont="1">
      <alignment horizontal="right" vertical="top"/>
    </xf>
    <xf borderId="6" fillId="3" fontId="5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left" shrinkToFit="0" wrapText="1"/>
    </xf>
    <xf borderId="15" fillId="3" fontId="5" numFmtId="0" xfId="0" applyAlignment="1" applyBorder="1" applyFont="1">
      <alignment horizontal="left"/>
    </xf>
    <xf borderId="22" fillId="3" fontId="5" numFmtId="0" xfId="0" applyAlignment="1" applyBorder="1" applyFont="1">
      <alignment horizontal="left"/>
    </xf>
    <xf borderId="23" fillId="3" fontId="3" numFmtId="0" xfId="0" applyBorder="1" applyFont="1"/>
    <xf borderId="1" fillId="3" fontId="3" numFmtId="10" xfId="0" applyAlignment="1" applyBorder="1" applyFont="1" applyNumberFormat="1">
      <alignment shrinkToFit="0" wrapText="1"/>
    </xf>
    <xf borderId="24" fillId="3" fontId="8" numFmtId="165" xfId="0" applyBorder="1" applyFont="1" applyNumberFormat="1"/>
    <xf borderId="1" fillId="3" fontId="3" numFmtId="169" xfId="0" applyAlignment="1" applyBorder="1" applyFont="1" applyNumberFormat="1">
      <alignment shrinkToFit="0" wrapText="1"/>
    </xf>
    <xf borderId="1" fillId="3" fontId="9" numFmtId="169" xfId="0" applyAlignment="1" applyBorder="1" applyFont="1" applyNumberFormat="1">
      <alignment shrinkToFit="0" wrapText="1"/>
    </xf>
    <xf borderId="1" fillId="3" fontId="8" numFmtId="165" xfId="0" applyBorder="1" applyFont="1" applyNumberFormat="1"/>
    <xf borderId="5" fillId="3" fontId="1" numFmtId="169" xfId="0" applyBorder="1" applyFont="1" applyNumberFormat="1"/>
    <xf borderId="1" fillId="3" fontId="1" numFmtId="169" xfId="0" applyBorder="1" applyFont="1" applyNumberFormat="1"/>
    <xf borderId="1" fillId="3" fontId="3" numFmtId="169" xfId="0" applyBorder="1" applyFont="1" applyNumberFormat="1"/>
    <xf borderId="9" fillId="3" fontId="1" numFmtId="169" xfId="0" applyBorder="1" applyFont="1" applyNumberFormat="1"/>
    <xf borderId="0" fillId="0" fontId="1" numFmtId="169" xfId="0" applyFont="1" applyNumberFormat="1"/>
    <xf borderId="25" fillId="3" fontId="5" numFmtId="0" xfId="0" applyAlignment="1" applyBorder="1" applyFont="1">
      <alignment shrinkToFit="0" wrapText="1"/>
    </xf>
    <xf borderId="26" fillId="3" fontId="5" numFmtId="0" xfId="0" applyAlignment="1" applyBorder="1" applyFont="1">
      <alignment shrinkToFit="0" vertical="center" wrapText="1"/>
    </xf>
    <xf borderId="26" fillId="3" fontId="5" numFmtId="0" xfId="0" applyAlignment="1" applyBorder="1" applyFont="1">
      <alignment shrinkToFit="0" wrapText="1"/>
    </xf>
    <xf borderId="26" fillId="3" fontId="8" numFmtId="165" xfId="0" applyBorder="1" applyFont="1" applyNumberFormat="1"/>
    <xf borderId="1" fillId="3" fontId="12" numFmtId="169" xfId="0" applyAlignment="1" applyBorder="1" applyFont="1" applyNumberFormat="1">
      <alignment shrinkToFit="0" wrapText="1"/>
    </xf>
    <xf borderId="26" fillId="3" fontId="3" numFmtId="169" xfId="0" applyAlignment="1" applyBorder="1" applyFont="1" applyNumberFormat="1">
      <alignment shrinkToFit="0" wrapText="1"/>
    </xf>
    <xf borderId="26" fillId="3" fontId="1" numFmtId="0" xfId="0" applyBorder="1" applyFont="1"/>
    <xf borderId="26" fillId="3" fontId="3" numFmtId="0" xfId="0" applyBorder="1" applyFont="1"/>
    <xf borderId="27" fillId="3" fontId="1" numFmtId="0" xfId="0" applyBorder="1" applyFont="1"/>
    <xf borderId="6" fillId="3" fontId="10" numFmtId="0" xfId="0" applyAlignment="1" applyBorder="1" applyFont="1">
      <alignment horizontal="left"/>
    </xf>
    <xf borderId="1" fillId="3" fontId="5" numFmtId="0" xfId="0" applyAlignment="1" applyBorder="1" applyFont="1">
      <alignment horizontal="left" shrinkToFit="0" vertical="center" wrapText="1"/>
    </xf>
    <xf borderId="15" fillId="3" fontId="5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right"/>
    </xf>
    <xf borderId="1" fillId="3" fontId="12" numFmtId="10" xfId="0" applyAlignment="1" applyBorder="1" applyFont="1" applyNumberFormat="1">
      <alignment shrinkToFit="0" wrapText="1"/>
    </xf>
    <xf borderId="1" fillId="3" fontId="14" numFmtId="10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  <a:r>
              <a:rPr b="0" i="0" sz="1400">
                <a:solidFill>
                  <a:srgbClr val="000000"/>
                </a:solidFill>
                <a:latin typeface="Arial"/>
              </a:rPr>
              <a:t>Curva dei rendimenti</a:t>
            </a:r>
          </a:p>
        </c:rich>
      </c:tx>
      <c:layout>
        <c:manualLayout>
          <c:xMode val="edge"/>
          <c:yMode val="edge"/>
          <c:x val="0.4243539605092945"/>
          <c:y val="0.032374159336953104"/>
        </c:manualLayout>
      </c:layout>
      <c:overlay val="0"/>
    </c:title>
    <c:plotArea>
      <c:layout>
        <c:manualLayout>
          <c:xMode val="edge"/>
          <c:yMode val="edge"/>
          <c:x val="0.16798745170383977"/>
          <c:y val="0.30279973461289017"/>
          <c:w val="0.7860544909915522"/>
          <c:h val="0.4605609408817909"/>
        </c:manualLayout>
      </c:layout>
      <c:scatterChart>
        <c:scatterStyle val="lineMarker"/>
        <c:varyColors val="0"/>
        <c:ser>
          <c:idx val="0"/>
          <c:order val="0"/>
          <c:tx>
            <c:v>Tasso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'5-31'!$D$6:$W$6</c:f>
            </c:numRef>
          </c:xVal>
          <c:yVal>
            <c:numRef>
              <c:f>'5-31'!$D$7:$W$7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125515"/>
        <c:axId val="475215095"/>
      </c:scatterChart>
      <c:valAx>
        <c:axId val="1110125515"/>
        <c:scaling>
          <c:orientation val="minMax"/>
          <c:max val="20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Arial"/>
                  </a:rPr>
                  <a:t>Numero di anni</a:t>
                </a:r>
              </a:p>
            </c:rich>
          </c:tx>
          <c:layout>
            <c:manualLayout>
              <c:xMode val="edge"/>
              <c:yMode val="edge"/>
              <c:x val="0.4409591907192267"/>
              <c:y val="0.870503629794367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475215095"/>
        <c:majorUnit val="2.0"/>
      </c:valAx>
      <c:valAx>
        <c:axId val="4752150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Arial"/>
                  </a:rPr>
                  <a:t>Tasso privo di rischio</a:t>
                </a:r>
              </a:p>
            </c:rich>
          </c:tx>
          <c:layout>
            <c:manualLayout>
              <c:xMode val="edge"/>
              <c:yMode val="edge"/>
              <c:x val="0.01553306629064394"/>
              <c:y val="0.302158375241262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400">
                <a:solidFill>
                  <a:srgbClr val="000000"/>
                </a:solidFill>
                <a:latin typeface="Arial"/>
              </a:defRPr>
            </a:pPr>
          </a:p>
        </c:txPr>
        <c:crossAx val="1110125515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000000"/>
                </a:solidFill>
                <a:latin typeface="Arial"/>
              </a:defRPr>
            </a:pPr>
            <a:r>
              <a:rPr b="1" i="0" sz="1400">
                <a:solidFill>
                  <a:srgbClr val="000000"/>
                </a:solidFill>
                <a:latin typeface="Arial"/>
              </a:rPr>
              <a:t>Struttura a termine</a:t>
            </a:r>
          </a:p>
        </c:rich>
      </c:tx>
      <c:layout>
        <c:manualLayout>
          <c:xMode val="edge"/>
          <c:yMode val="edge"/>
          <c:x val="0.416128971139754"/>
          <c:y val="0.03571452504607137"/>
        </c:manualLayout>
      </c:layout>
      <c:overlay val="0"/>
    </c:title>
    <c:plotArea>
      <c:layout>
        <c:manualLayout>
          <c:xMode val="edge"/>
          <c:yMode val="edge"/>
          <c:x val="0.20585692899857252"/>
          <c:y val="0.3314285714285714"/>
          <c:w val="0.7568508937033744"/>
          <c:h val="0.44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'5-32'!$C$13:$C$22</c:f>
            </c:numRef>
          </c:xVal>
          <c:yVal>
            <c:numRef>
              <c:f>'5-32'!$F$13:$F$22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42649"/>
        <c:axId val="1168123445"/>
      </c:scatterChart>
      <c:valAx>
        <c:axId val="406842649"/>
        <c:scaling>
          <c:orientation val="minMax"/>
          <c:max val="20.0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200">
                    <a:solidFill>
                      <a:srgbClr val="000000"/>
                    </a:solidFill>
                    <a:latin typeface="Arial"/>
                  </a:rPr>
                  <a:t>Scadenza</a:t>
                </a:r>
              </a:p>
            </c:rich>
          </c:tx>
          <c:layout>
            <c:manualLayout>
              <c:xMode val="edge"/>
              <c:yMode val="edge"/>
              <c:x val="0.5057945190479508"/>
              <c:y val="0.907930175394742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1168123445"/>
        <c:majorUnit val="2.0"/>
      </c:valAx>
      <c:valAx>
        <c:axId val="1168123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1200">
                    <a:solidFill>
                      <a:srgbClr val="000000"/>
                    </a:solidFill>
                    <a:latin typeface="Arial"/>
                  </a:rPr>
                  <a:t>Tasso privo di rischio</a:t>
                </a:r>
              </a:p>
            </c:rich>
          </c:tx>
          <c:layout>
            <c:manualLayout>
              <c:xMode val="edge"/>
              <c:yMode val="edge"/>
              <c:x val="0.04928543224132382"/>
              <c:y val="0.300065158521851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200">
                <a:solidFill>
                  <a:srgbClr val="000000"/>
                </a:solidFill>
                <a:latin typeface="Arial"/>
              </a:defRPr>
            </a:pPr>
          </a:p>
        </c:txPr>
        <c:crossAx val="406842649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8</xdr:row>
      <xdr:rowOff>85725</xdr:rowOff>
    </xdr:from>
    <xdr:ext cx="6657975" cy="3743325"/>
    <xdr:graphicFrame>
      <xdr:nvGraphicFramePr>
        <xdr:cNvPr id="152855024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438150</xdr:colOff>
      <xdr:row>16</xdr:row>
      <xdr:rowOff>38100</xdr:rowOff>
    </xdr:from>
    <xdr:ext cx="7534275" cy="2543175"/>
    <xdr:graphicFrame>
      <xdr:nvGraphicFramePr>
        <xdr:cNvPr id="170129411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Lavori/Berk2014/SolNORA/Chapter05_xlsSol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ents"/>
      <sheetName val="5-2"/>
      <sheetName val="5-3"/>
      <sheetName val="5-10"/>
      <sheetName val="5-18"/>
      <sheetName val="5-19"/>
      <sheetName val="5-21"/>
      <sheetName val="5-22"/>
      <sheetName val="5-29"/>
      <sheetName val="5-30"/>
      <sheetName val="5-31"/>
      <sheetName val="5-3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8.0"/>
    <col customWidth="1" min="4" max="4" width="14.14"/>
    <col customWidth="1" min="5" max="6" width="9.14"/>
    <col customWidth="1" min="7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2" t="s">
        <v>0</v>
      </c>
      <c r="D2" s="3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5" t="s">
        <v>2</v>
      </c>
      <c r="D4" s="6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5" t="s">
        <v>4</v>
      </c>
      <c r="D5" s="6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5" t="s">
        <v>5</v>
      </c>
      <c r="D6" s="6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5" t="s">
        <v>6</v>
      </c>
      <c r="D7" s="6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5" t="s">
        <v>8</v>
      </c>
      <c r="D8" s="6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5" t="s">
        <v>9</v>
      </c>
      <c r="D9" s="6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5" t="s">
        <v>10</v>
      </c>
      <c r="D10" s="6" t="s">
        <v>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5" t="s">
        <v>11</v>
      </c>
      <c r="D11" s="6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5" t="s">
        <v>13</v>
      </c>
      <c r="D12" s="6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5" t="s">
        <v>15</v>
      </c>
      <c r="D13" s="6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5" t="s">
        <v>17</v>
      </c>
      <c r="D14" s="6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7"/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display="Problem 5.2" location="'5-2'!A1" ref="C4"/>
    <hyperlink display="Problem 5-3" location="'5-3'!A1" ref="C5"/>
    <hyperlink display="Problem 5-10" location="'5-10'!A1" ref="C6"/>
    <hyperlink display="Problem 5-18" location="'5-18'!A1" ref="C7"/>
    <hyperlink display="Problem 5-19" location="'5-19'!A1" ref="C8"/>
    <hyperlink display="Problem 5-21" location="'5-21'!A1" ref="C9"/>
    <hyperlink display="Problem 5-22" location="'5-22'!A1" ref="C10"/>
    <hyperlink display="Problem 5-29" location="'5-29'!A1" ref="C11"/>
    <hyperlink display="Problem 5-30" location="'5-30'!A1" ref="C12"/>
    <hyperlink display="Problem 5-31" location="'5-31'!A1" ref="C13"/>
    <hyperlink display="Problem 5-32" location="'5-32'!A1" ref="C14"/>
  </hyperlink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.43"/>
    <col customWidth="1" min="3" max="3" width="24.14"/>
    <col customWidth="1" min="4" max="4" width="17.71"/>
    <col customWidth="1" min="5" max="5" width="9.71"/>
    <col customWidth="1" min="6" max="6" width="8.43"/>
    <col customWidth="1" min="7" max="8" width="8.86"/>
    <col customWidth="1" min="9" max="9" width="15.57"/>
    <col customWidth="1" min="10" max="26" width="8.86"/>
  </cols>
  <sheetData>
    <row r="1" ht="12.75" customHeight="1">
      <c r="A1" s="8"/>
      <c r="B1" s="9"/>
      <c r="C1" s="9"/>
      <c r="D1" s="9"/>
      <c r="E1" s="9"/>
      <c r="F1" s="9"/>
      <c r="G1" s="9"/>
      <c r="H1" s="9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18</v>
      </c>
      <c r="C2" s="14"/>
      <c r="D2" s="15"/>
      <c r="E2" s="2"/>
      <c r="F2" s="16"/>
      <c r="G2" s="16"/>
      <c r="H2" s="16"/>
      <c r="I2" s="17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8"/>
      <c r="G3" s="18"/>
      <c r="H3" s="18"/>
      <c r="I3" s="17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4.25" customHeight="1">
      <c r="A4" s="12"/>
      <c r="B4" s="19" t="s">
        <v>19</v>
      </c>
      <c r="C4" s="14"/>
      <c r="D4" s="14"/>
      <c r="E4" s="14"/>
      <c r="F4" s="14"/>
      <c r="G4" s="15"/>
      <c r="H4" s="20"/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18"/>
      <c r="D5" s="18"/>
      <c r="E5" s="21"/>
      <c r="F5" s="21"/>
      <c r="G5" s="21"/>
      <c r="H5" s="21"/>
      <c r="I5" s="17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9.5" customHeight="1">
      <c r="A6" s="12"/>
      <c r="B6" s="22" t="s">
        <v>20</v>
      </c>
      <c r="C6" s="23" t="s">
        <v>21</v>
      </c>
      <c r="D6" s="14"/>
      <c r="E6" s="14"/>
      <c r="F6" s="14"/>
      <c r="G6" s="15"/>
      <c r="H6" s="21"/>
      <c r="I6" s="17"/>
    </row>
    <row r="7" ht="20.25" customHeight="1">
      <c r="A7" s="24"/>
      <c r="B7" s="25"/>
      <c r="C7" s="26" t="s">
        <v>22</v>
      </c>
      <c r="D7" s="27">
        <v>0.03</v>
      </c>
      <c r="E7" s="28"/>
      <c r="F7" s="28"/>
      <c r="G7" s="28"/>
      <c r="H7" s="28"/>
      <c r="I7" s="17"/>
    </row>
    <row r="8" ht="12.75" customHeight="1">
      <c r="A8" s="24"/>
      <c r="B8" s="28"/>
      <c r="C8" s="26" t="s">
        <v>23</v>
      </c>
      <c r="D8" s="29">
        <v>6.0</v>
      </c>
      <c r="E8" s="26" t="s">
        <v>24</v>
      </c>
      <c r="F8" s="28"/>
      <c r="G8" s="28"/>
      <c r="H8" s="28"/>
      <c r="I8" s="17"/>
    </row>
    <row r="9" ht="12.75" customHeight="1">
      <c r="A9" s="24"/>
      <c r="B9" s="28"/>
      <c r="C9" s="18" t="s">
        <v>3</v>
      </c>
      <c r="D9" s="30">
        <f>(1+D7)^(12/D8)-1</f>
        <v>0.0609</v>
      </c>
      <c r="E9" s="28"/>
      <c r="F9" s="28"/>
      <c r="G9" s="28"/>
      <c r="H9" s="28"/>
      <c r="I9" s="17"/>
    </row>
    <row r="10" ht="12.75" customHeight="1">
      <c r="A10" s="24"/>
      <c r="B10" s="28"/>
      <c r="C10" s="26" t="s">
        <v>25</v>
      </c>
      <c r="D10" s="27">
        <v>0.06</v>
      </c>
      <c r="E10" s="28"/>
      <c r="F10" s="28"/>
      <c r="G10" s="28"/>
      <c r="H10" s="28"/>
      <c r="I10" s="17"/>
    </row>
    <row r="11" ht="12.75" customHeight="1">
      <c r="A11" s="24"/>
      <c r="B11" s="28"/>
      <c r="C11" s="31" t="s">
        <v>26</v>
      </c>
      <c r="D11" s="30">
        <f>IF(D9&gt;D10,D7,D10)</f>
        <v>0.03</v>
      </c>
      <c r="E11" s="32" t="s">
        <v>27</v>
      </c>
      <c r="F11" s="33">
        <f>IF(D11=D7,D8,12)</f>
        <v>6</v>
      </c>
      <c r="G11" s="31" t="s">
        <v>28</v>
      </c>
      <c r="H11" s="18"/>
      <c r="I11" s="17"/>
    </row>
    <row r="12" ht="12.75" customHeight="1">
      <c r="A12" s="24"/>
      <c r="B12" s="28"/>
      <c r="C12" s="34"/>
      <c r="D12" s="35"/>
      <c r="E12" s="28"/>
      <c r="F12" s="28"/>
      <c r="G12" s="28"/>
      <c r="H12" s="28"/>
      <c r="I12" s="17"/>
    </row>
    <row r="13" ht="12.75" customHeight="1">
      <c r="A13" s="24"/>
      <c r="B13" s="28"/>
      <c r="C13" s="34"/>
      <c r="D13" s="35"/>
      <c r="E13" s="28"/>
      <c r="F13" s="28"/>
      <c r="G13" s="28"/>
      <c r="H13" s="28"/>
      <c r="I13" s="17"/>
    </row>
    <row r="14" ht="19.5" customHeight="1">
      <c r="A14" s="12"/>
      <c r="B14" s="22" t="s">
        <v>29</v>
      </c>
      <c r="C14" s="23" t="s">
        <v>30</v>
      </c>
      <c r="D14" s="14"/>
      <c r="E14" s="14"/>
      <c r="F14" s="14"/>
      <c r="G14" s="15"/>
      <c r="H14" s="21"/>
      <c r="I14" s="17"/>
    </row>
    <row r="15" ht="12.75" customHeight="1">
      <c r="A15" s="24"/>
      <c r="B15" s="25"/>
      <c r="C15" s="26" t="s">
        <v>22</v>
      </c>
      <c r="D15" s="27">
        <v>0.09</v>
      </c>
      <c r="E15" s="28"/>
      <c r="F15" s="28"/>
      <c r="G15" s="28"/>
      <c r="H15" s="28"/>
      <c r="I15" s="17"/>
    </row>
    <row r="16" ht="12.75" customHeight="1">
      <c r="A16" s="24"/>
      <c r="B16" s="28"/>
      <c r="C16" s="26" t="s">
        <v>23</v>
      </c>
      <c r="D16" s="29">
        <v>18.0</v>
      </c>
      <c r="E16" s="26" t="s">
        <v>24</v>
      </c>
      <c r="F16" s="28"/>
      <c r="G16" s="28"/>
      <c r="H16" s="28"/>
      <c r="I16" s="17"/>
    </row>
    <row r="17" ht="12.75" customHeight="1">
      <c r="A17" s="24"/>
      <c r="B17" s="28"/>
      <c r="C17" s="18" t="s">
        <v>3</v>
      </c>
      <c r="D17" s="30">
        <f>(1+D15)^(12/D16)-1</f>
        <v>0.0591342165</v>
      </c>
      <c r="E17" s="28"/>
      <c r="F17" s="28"/>
      <c r="G17" s="28"/>
      <c r="H17" s="28"/>
      <c r="I17" s="17"/>
    </row>
    <row r="18" ht="12.75" customHeight="1">
      <c r="A18" s="24"/>
      <c r="B18" s="28"/>
      <c r="C18" s="26" t="s">
        <v>25</v>
      </c>
      <c r="D18" s="27">
        <v>0.06</v>
      </c>
      <c r="E18" s="28"/>
      <c r="F18" s="28"/>
      <c r="G18" s="28"/>
      <c r="H18" s="28"/>
      <c r="I18" s="17"/>
    </row>
    <row r="19" ht="12.75" customHeight="1">
      <c r="A19" s="24"/>
      <c r="B19" s="28"/>
      <c r="C19" s="31" t="s">
        <v>26</v>
      </c>
      <c r="D19" s="30">
        <f>IF(D17&gt;D18,D15,D18)</f>
        <v>0.06</v>
      </c>
      <c r="E19" s="32" t="s">
        <v>27</v>
      </c>
      <c r="F19" s="33">
        <f>IF(D19=D15,D16,12)</f>
        <v>12</v>
      </c>
      <c r="G19" s="31" t="s">
        <v>28</v>
      </c>
      <c r="H19" s="18"/>
      <c r="I19" s="17"/>
    </row>
    <row r="20" ht="12.75" customHeight="1">
      <c r="A20" s="24"/>
      <c r="B20" s="28"/>
      <c r="C20" s="34"/>
      <c r="D20" s="35"/>
      <c r="E20" s="28"/>
      <c r="F20" s="28"/>
      <c r="G20" s="28"/>
      <c r="H20" s="28"/>
      <c r="I20" s="17"/>
    </row>
    <row r="21" ht="12.75" customHeight="1">
      <c r="A21" s="24"/>
      <c r="B21" s="28"/>
      <c r="C21" s="34"/>
      <c r="D21" s="35"/>
      <c r="E21" s="28"/>
      <c r="F21" s="28"/>
      <c r="G21" s="28"/>
      <c r="H21" s="28"/>
      <c r="I21" s="17"/>
    </row>
    <row r="22" ht="19.5" customHeight="1">
      <c r="A22" s="12"/>
      <c r="B22" s="22" t="s">
        <v>31</v>
      </c>
      <c r="C22" s="23" t="s">
        <v>32</v>
      </c>
      <c r="D22" s="14"/>
      <c r="E22" s="14"/>
      <c r="F22" s="14"/>
      <c r="G22" s="15"/>
      <c r="H22" s="21"/>
      <c r="I22" s="17"/>
    </row>
    <row r="23" ht="12.75" customHeight="1">
      <c r="A23" s="24"/>
      <c r="B23" s="25"/>
      <c r="C23" s="26" t="s">
        <v>22</v>
      </c>
      <c r="D23" s="27">
        <v>0.006</v>
      </c>
      <c r="E23" s="28"/>
      <c r="F23" s="28"/>
      <c r="G23" s="28"/>
      <c r="H23" s="28"/>
      <c r="I23" s="17"/>
    </row>
    <row r="24" ht="12.75" customHeight="1">
      <c r="A24" s="24"/>
      <c r="B24" s="28"/>
      <c r="C24" s="26" t="s">
        <v>23</v>
      </c>
      <c r="D24" s="29">
        <v>1.0</v>
      </c>
      <c r="E24" s="26" t="s">
        <v>24</v>
      </c>
      <c r="F24" s="28"/>
      <c r="G24" s="28"/>
      <c r="H24" s="28"/>
      <c r="I24" s="17"/>
    </row>
    <row r="25" ht="12.75" customHeight="1">
      <c r="A25" s="24"/>
      <c r="B25" s="28"/>
      <c r="C25" s="18" t="s">
        <v>3</v>
      </c>
      <c r="D25" s="30">
        <f>(1+D23)^(12/D24)-1</f>
        <v>0.07442416772</v>
      </c>
      <c r="E25" s="28"/>
      <c r="F25" s="28"/>
      <c r="G25" s="28"/>
      <c r="H25" s="28"/>
      <c r="I25" s="17"/>
    </row>
    <row r="26" ht="12.75" customHeight="1">
      <c r="A26" s="24"/>
      <c r="B26" s="28"/>
      <c r="C26" s="26" t="s">
        <v>25</v>
      </c>
      <c r="D26" s="27">
        <v>0.06</v>
      </c>
      <c r="E26" s="28"/>
      <c r="F26" s="28"/>
      <c r="G26" s="28"/>
      <c r="H26" s="28"/>
      <c r="I26" s="17"/>
    </row>
    <row r="27" ht="12.75" customHeight="1">
      <c r="A27" s="24"/>
      <c r="B27" s="28"/>
      <c r="C27" s="31" t="s">
        <v>26</v>
      </c>
      <c r="D27" s="30">
        <f>IF(D25&gt;D26,D23,D26)</f>
        <v>0.006</v>
      </c>
      <c r="E27" s="32" t="s">
        <v>27</v>
      </c>
      <c r="F27" s="33">
        <f>IF(D27=D23,D24,12)</f>
        <v>1</v>
      </c>
      <c r="G27" s="31" t="s">
        <v>28</v>
      </c>
      <c r="H27" s="18"/>
      <c r="I27" s="17"/>
    </row>
    <row r="28" ht="12.75" customHeight="1">
      <c r="A28" s="36"/>
      <c r="B28" s="37"/>
      <c r="C28" s="37"/>
      <c r="D28" s="37"/>
      <c r="E28" s="37"/>
      <c r="F28" s="37"/>
      <c r="G28" s="37"/>
      <c r="H28" s="37"/>
      <c r="I28" s="38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2:D2"/>
    <mergeCell ref="B4:G4"/>
    <mergeCell ref="C6:G6"/>
    <mergeCell ref="C14:G14"/>
    <mergeCell ref="C22:G22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43.86"/>
    <col customWidth="1" min="3" max="3" width="16.43"/>
    <col customWidth="1" min="4" max="4" width="29.57"/>
    <col customWidth="1" min="5" max="26" width="8.86"/>
  </cols>
  <sheetData>
    <row r="1" ht="12.75" customHeight="1">
      <c r="A1" s="8"/>
      <c r="B1" s="9"/>
      <c r="C1" s="9"/>
      <c r="D1" s="9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33</v>
      </c>
      <c r="C2" s="15"/>
      <c r="D2" s="16"/>
      <c r="E2" s="17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8.25" customHeight="1">
      <c r="A4" s="12"/>
      <c r="B4" s="19" t="s">
        <v>34</v>
      </c>
      <c r="C4" s="14"/>
      <c r="D4" s="15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21"/>
      <c r="D5" s="21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39"/>
      <c r="B6" s="26" t="s">
        <v>22</v>
      </c>
      <c r="C6" s="27">
        <v>0.06</v>
      </c>
      <c r="D6" s="28"/>
      <c r="E6" s="40"/>
    </row>
    <row r="7" ht="12.75" customHeight="1">
      <c r="A7" s="24"/>
      <c r="B7" s="26" t="s">
        <v>35</v>
      </c>
      <c r="C7" s="29">
        <v>7.0</v>
      </c>
      <c r="D7" s="28"/>
      <c r="E7" s="40"/>
    </row>
    <row r="8" ht="12.75" customHeight="1">
      <c r="A8" s="24"/>
      <c r="B8" s="26" t="s">
        <v>36</v>
      </c>
      <c r="C8" s="29">
        <v>42.0</v>
      </c>
      <c r="D8" s="28"/>
      <c r="E8" s="40"/>
    </row>
    <row r="9" ht="12.75" customHeight="1">
      <c r="A9" s="24"/>
      <c r="B9" s="26" t="s">
        <v>37</v>
      </c>
      <c r="C9" s="29">
        <f>C8/C7</f>
        <v>6</v>
      </c>
      <c r="D9" s="28"/>
      <c r="E9" s="40"/>
    </row>
    <row r="10" ht="12.75" customHeight="1">
      <c r="A10" s="24"/>
      <c r="B10" s="18" t="s">
        <v>38</v>
      </c>
      <c r="C10" s="41">
        <f>((1+C6)^C7-1)*100%</f>
        <v>0.503630259</v>
      </c>
      <c r="D10" s="28"/>
      <c r="E10" s="40"/>
    </row>
    <row r="11" ht="12.75" customHeight="1">
      <c r="A11" s="24"/>
      <c r="B11" s="26" t="s">
        <v>39</v>
      </c>
      <c r="C11" s="42">
        <v>100000.0</v>
      </c>
      <c r="D11" s="28"/>
      <c r="E11" s="40"/>
    </row>
    <row r="12" ht="12.75" customHeight="1">
      <c r="A12" s="24"/>
      <c r="B12" s="18" t="s">
        <v>40</v>
      </c>
      <c r="C12" s="43">
        <f>-PV(C10,C9,C11)</f>
        <v>181377.6243</v>
      </c>
      <c r="D12" s="28"/>
      <c r="E12" s="40"/>
    </row>
    <row r="13" ht="12.75" customHeight="1">
      <c r="A13" s="36"/>
      <c r="B13" s="37"/>
      <c r="C13" s="37"/>
      <c r="D13" s="37"/>
      <c r="E13" s="44"/>
    </row>
    <row r="14" ht="12.75" customHeight="1">
      <c r="A14" s="45"/>
      <c r="B14" s="46"/>
    </row>
    <row r="15" ht="12.75" customHeight="1">
      <c r="A15" s="7"/>
      <c r="B15" s="46"/>
    </row>
    <row r="16" ht="12.75" customHeight="1">
      <c r="A16" s="7"/>
      <c r="B16" s="46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C2"/>
    <mergeCell ref="B4:D4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71"/>
    <col customWidth="1" min="3" max="3" width="57.57"/>
    <col customWidth="1" min="4" max="5" width="22.0"/>
    <col customWidth="1" min="6" max="26" width="8.86"/>
  </cols>
  <sheetData>
    <row r="1" ht="12.75" customHeight="1">
      <c r="A1" s="8"/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41</v>
      </c>
      <c r="C2" s="15"/>
      <c r="D2" s="16"/>
      <c r="E2" s="16"/>
      <c r="F2" s="1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69.5" customHeight="1">
      <c r="A4" s="12"/>
      <c r="B4" s="19" t="s">
        <v>42</v>
      </c>
      <c r="C4" s="14"/>
      <c r="D4" s="14"/>
      <c r="E4" s="15"/>
      <c r="F4" s="4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21"/>
      <c r="D5" s="21"/>
      <c r="E5" s="21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4"/>
      <c r="B6" s="25"/>
      <c r="C6" s="26" t="s">
        <v>43</v>
      </c>
      <c r="D6" s="27">
        <v>0.08</v>
      </c>
      <c r="E6" s="48"/>
      <c r="F6" s="40"/>
    </row>
    <row r="7" ht="12.75" customHeight="1">
      <c r="A7" s="24"/>
      <c r="B7" s="28"/>
      <c r="C7" s="49" t="s">
        <v>44</v>
      </c>
      <c r="D7" s="50">
        <v>0.5</v>
      </c>
      <c r="E7" s="51"/>
      <c r="F7" s="40"/>
    </row>
    <row r="8" ht="12.75" customHeight="1">
      <c r="A8" s="24"/>
      <c r="B8" s="28"/>
      <c r="C8" s="26" t="s">
        <v>45</v>
      </c>
      <c r="D8" s="29">
        <v>8.0</v>
      </c>
      <c r="E8" s="52"/>
      <c r="F8" s="40"/>
    </row>
    <row r="9" ht="12.75" customHeight="1">
      <c r="A9" s="24"/>
      <c r="B9" s="28"/>
      <c r="C9" s="26" t="s">
        <v>46</v>
      </c>
      <c r="D9" s="42">
        <v>8500.0</v>
      </c>
      <c r="E9" s="53"/>
      <c r="F9" s="40"/>
    </row>
    <row r="10" ht="12.75" customHeight="1">
      <c r="A10" s="24"/>
      <c r="B10" s="28"/>
      <c r="C10" s="18" t="s">
        <v>40</v>
      </c>
      <c r="D10" s="43">
        <f>PV(D6*D7,D8,D9)</f>
        <v>-57228.33144</v>
      </c>
      <c r="E10" s="54"/>
      <c r="F10" s="40"/>
    </row>
    <row r="11" ht="12.75" customHeight="1">
      <c r="A11" s="36"/>
      <c r="B11" s="37"/>
      <c r="C11" s="37"/>
      <c r="D11" s="37"/>
      <c r="E11" s="37"/>
      <c r="F11" s="44"/>
    </row>
    <row r="12" ht="12.75" customHeight="1">
      <c r="A12" s="45"/>
      <c r="B12" s="46"/>
    </row>
    <row r="13" ht="12.75" customHeight="1">
      <c r="A13" s="7"/>
      <c r="B13" s="46"/>
    </row>
    <row r="14" ht="12.75" customHeight="1">
      <c r="A14" s="7"/>
      <c r="B14" s="46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C2"/>
    <mergeCell ref="B4:E4"/>
  </mergeCells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86"/>
    <col customWidth="1" min="3" max="3" width="27.43"/>
    <col customWidth="1" min="4" max="4" width="16.43"/>
    <col customWidth="1" min="5" max="5" width="24.43"/>
    <col customWidth="1" min="6" max="26" width="8.86"/>
  </cols>
  <sheetData>
    <row r="1" ht="12.75" customHeight="1">
      <c r="A1" s="8"/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47</v>
      </c>
      <c r="C2" s="14"/>
      <c r="D2" s="15"/>
      <c r="E2" s="16"/>
      <c r="F2" s="1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69.5" customHeight="1">
      <c r="A4" s="12"/>
      <c r="B4" s="19" t="s">
        <v>48</v>
      </c>
      <c r="C4" s="14"/>
      <c r="D4" s="14"/>
      <c r="E4" s="15"/>
      <c r="F4" s="4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18"/>
      <c r="D5" s="21"/>
      <c r="E5" s="21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39"/>
      <c r="B6" s="25"/>
      <c r="C6" s="26" t="s">
        <v>22</v>
      </c>
      <c r="D6" s="27">
        <v>0.1</v>
      </c>
      <c r="E6" s="28"/>
      <c r="F6" s="40"/>
    </row>
    <row r="7" ht="12.75" customHeight="1">
      <c r="A7" s="24"/>
      <c r="B7" s="28"/>
      <c r="C7" s="26" t="s">
        <v>49</v>
      </c>
      <c r="D7" s="42">
        <v>600.0</v>
      </c>
      <c r="E7" s="28"/>
      <c r="F7" s="40"/>
    </row>
    <row r="8" ht="12.75" customHeight="1">
      <c r="A8" s="24"/>
      <c r="B8" s="28"/>
      <c r="C8" s="26" t="s">
        <v>50</v>
      </c>
      <c r="D8" s="29">
        <v>4.0</v>
      </c>
      <c r="E8" s="28"/>
      <c r="F8" s="40"/>
    </row>
    <row r="9" ht="12.75" customHeight="1">
      <c r="A9" s="24"/>
      <c r="B9" s="28"/>
      <c r="C9" s="18" t="s">
        <v>51</v>
      </c>
      <c r="D9" s="43">
        <f>-PV(D6/12,D8*12,D7)</f>
        <v>23656.89605</v>
      </c>
      <c r="E9" s="28"/>
      <c r="F9" s="40"/>
    </row>
    <row r="10" ht="12.75" customHeight="1">
      <c r="A10" s="24"/>
      <c r="B10" s="28"/>
      <c r="C10" s="26" t="s">
        <v>52</v>
      </c>
      <c r="D10" s="42">
        <v>175.0</v>
      </c>
      <c r="E10" s="28"/>
      <c r="F10" s="40"/>
    </row>
    <row r="11" ht="62.25" customHeight="1">
      <c r="A11" s="24"/>
      <c r="B11" s="28"/>
      <c r="C11" s="55" t="s">
        <v>53</v>
      </c>
      <c r="D11" s="56">
        <f>D9-D10</f>
        <v>23481.89605</v>
      </c>
      <c r="E11" s="28"/>
      <c r="F11" s="40"/>
    </row>
    <row r="12" ht="13.5" customHeight="1">
      <c r="A12" s="24"/>
      <c r="B12" s="28"/>
      <c r="C12" s="57" t="s">
        <v>54</v>
      </c>
      <c r="D12" s="58"/>
      <c r="E12" s="28"/>
      <c r="F12" s="40"/>
    </row>
    <row r="13" ht="60.0" customHeight="1">
      <c r="A13" s="24"/>
      <c r="B13" s="28"/>
      <c r="C13" s="59"/>
      <c r="D13" s="43">
        <f>FV(D6/12,D8*12,-D7,D11)</f>
        <v>260.6369673</v>
      </c>
      <c r="E13" s="28"/>
      <c r="F13" s="40"/>
    </row>
    <row r="14" ht="44.25" customHeight="1">
      <c r="A14" s="39"/>
      <c r="B14" s="25"/>
      <c r="C14" s="60" t="s">
        <v>55</v>
      </c>
      <c r="D14" s="28"/>
      <c r="E14" s="28"/>
      <c r="F14" s="40"/>
    </row>
    <row r="15" ht="12.75" customHeight="1">
      <c r="A15" s="24"/>
      <c r="B15" s="28"/>
      <c r="C15" s="61"/>
      <c r="D15" s="30">
        <f>((D13/D10)^(1/(D8*12))-1)*12</f>
        <v>0.1</v>
      </c>
      <c r="E15" s="28"/>
      <c r="F15" s="40"/>
    </row>
    <row r="16" ht="12.75" customHeight="1">
      <c r="A16" s="24"/>
      <c r="B16" s="28"/>
      <c r="C16" s="28"/>
      <c r="D16" s="28"/>
      <c r="E16" s="28"/>
      <c r="F16" s="40"/>
    </row>
    <row r="17" ht="12.75" customHeight="1">
      <c r="A17" s="36"/>
      <c r="B17" s="37"/>
      <c r="C17" s="37"/>
      <c r="D17" s="37"/>
      <c r="E17" s="37"/>
      <c r="F17" s="4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B2:D2"/>
    <mergeCell ref="B4:E4"/>
    <mergeCell ref="C12:C13"/>
    <mergeCell ref="C14:C15"/>
  </mergeCells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86"/>
    <col customWidth="1" min="3" max="3" width="60.29"/>
    <col customWidth="1" min="4" max="4" width="15.71"/>
    <col customWidth="1" min="5" max="5" width="19.0"/>
    <col customWidth="1" min="6" max="26" width="8.86"/>
  </cols>
  <sheetData>
    <row r="1" ht="12.75" customHeight="1">
      <c r="A1" s="8"/>
      <c r="B1" s="9"/>
      <c r="C1" s="9"/>
      <c r="D1" s="9"/>
      <c r="E1" s="9"/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56</v>
      </c>
      <c r="C2" s="14"/>
      <c r="D2" s="15"/>
      <c r="E2" s="16"/>
      <c r="F2" s="1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13.25" customHeight="1">
      <c r="A4" s="12"/>
      <c r="B4" s="19" t="s">
        <v>57</v>
      </c>
      <c r="C4" s="14"/>
      <c r="D4" s="14"/>
      <c r="E4" s="15"/>
      <c r="F4" s="4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18"/>
      <c r="D5" s="21"/>
      <c r="E5" s="21"/>
      <c r="F5" s="1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4"/>
      <c r="B6" s="25"/>
      <c r="C6" s="26" t="s">
        <v>22</v>
      </c>
      <c r="D6" s="27">
        <v>0.1</v>
      </c>
      <c r="E6" s="28"/>
      <c r="F6" s="40"/>
    </row>
    <row r="7" ht="12.75" customHeight="1">
      <c r="A7" s="24"/>
      <c r="B7" s="28"/>
      <c r="C7" s="26" t="s">
        <v>58</v>
      </c>
      <c r="D7" s="42">
        <v>600.0</v>
      </c>
      <c r="E7" s="28"/>
      <c r="F7" s="40"/>
    </row>
    <row r="8" ht="12.75" customHeight="1">
      <c r="A8" s="24"/>
      <c r="B8" s="28"/>
      <c r="C8" s="26" t="s">
        <v>52</v>
      </c>
      <c r="D8" s="42">
        <v>250.0</v>
      </c>
      <c r="E8" s="28"/>
      <c r="F8" s="40"/>
    </row>
    <row r="9" ht="12.75" customHeight="1">
      <c r="A9" s="24"/>
      <c r="B9" s="28"/>
      <c r="C9" s="26" t="s">
        <v>59</v>
      </c>
      <c r="D9" s="29">
        <v>4.0</v>
      </c>
      <c r="E9" s="28"/>
      <c r="F9" s="40"/>
    </row>
    <row r="10" ht="12.75" customHeight="1">
      <c r="A10" s="24"/>
      <c r="B10" s="28"/>
      <c r="C10" s="18" t="s">
        <v>60</v>
      </c>
      <c r="D10" s="43">
        <f>-PV(D6/12,D9*12,D7)</f>
        <v>23656.89605</v>
      </c>
      <c r="E10" s="28"/>
      <c r="F10" s="40"/>
    </row>
    <row r="11" ht="12.75" customHeight="1">
      <c r="A11" s="24"/>
      <c r="B11" s="28"/>
      <c r="C11" s="31" t="s">
        <v>61</v>
      </c>
      <c r="D11" s="62">
        <f>NPER(D6/12,D7+D8,-D10)/12</f>
        <v>2.649728222</v>
      </c>
      <c r="E11" s="28"/>
      <c r="F11" s="40"/>
    </row>
    <row r="12" ht="12.75" customHeight="1">
      <c r="A12" s="36"/>
      <c r="B12" s="63"/>
      <c r="C12" s="37"/>
      <c r="D12" s="37"/>
      <c r="E12" s="37"/>
      <c r="F12" s="44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D2"/>
    <mergeCell ref="B4:E4"/>
  </mergeCells>
  <printOptions/>
  <pageMargins bottom="1.0" footer="0.0" header="0.0" left="0.75" right="0.75" top="1.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14"/>
    <col customWidth="1" min="3" max="3" width="53.0"/>
    <col customWidth="1" min="4" max="4" width="18.0"/>
    <col customWidth="1" min="5" max="5" width="9.29"/>
    <col customWidth="1" min="6" max="6" width="11.57"/>
    <col customWidth="1" min="7" max="26" width="8.86"/>
  </cols>
  <sheetData>
    <row r="1" ht="12.75" customHeight="1">
      <c r="A1" s="8"/>
      <c r="B1" s="9"/>
      <c r="C1" s="9"/>
      <c r="D1" s="9"/>
      <c r="E1" s="9"/>
      <c r="F1" s="9"/>
      <c r="G1" s="9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62</v>
      </c>
      <c r="C2" s="14"/>
      <c r="D2" s="15"/>
      <c r="E2" s="16"/>
      <c r="F2" s="16"/>
      <c r="G2" s="16"/>
      <c r="H2" s="17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8"/>
      <c r="G3" s="18"/>
      <c r="H3" s="1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8.25" customHeight="1">
      <c r="A4" s="12"/>
      <c r="B4" s="64" t="s">
        <v>63</v>
      </c>
      <c r="C4" s="14"/>
      <c r="D4" s="14"/>
      <c r="E4" s="14"/>
      <c r="F4" s="14"/>
      <c r="G4" s="15"/>
      <c r="H4" s="47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18"/>
      <c r="D5" s="21"/>
      <c r="E5" s="21"/>
      <c r="F5" s="21"/>
      <c r="G5" s="21"/>
      <c r="H5" s="1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4"/>
      <c r="B6" s="25"/>
      <c r="C6" s="26" t="s">
        <v>22</v>
      </c>
      <c r="D6" s="27">
        <v>0.12</v>
      </c>
      <c r="E6" s="28"/>
      <c r="F6" s="28"/>
      <c r="G6" s="28"/>
      <c r="H6" s="40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24"/>
      <c r="B7" s="28"/>
      <c r="C7" s="26" t="s">
        <v>58</v>
      </c>
      <c r="D7" s="42">
        <f>PMT(D6/12,D11*12,D12)*-1</f>
        <v>1028.612597</v>
      </c>
      <c r="E7" s="28"/>
      <c r="F7" s="28"/>
      <c r="G7" s="28"/>
      <c r="H7" s="4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24"/>
      <c r="B8" s="28"/>
      <c r="C8" s="26" t="s">
        <v>52</v>
      </c>
      <c r="D8" s="42">
        <f>D7</f>
        <v>1028.612597</v>
      </c>
      <c r="E8" s="28"/>
      <c r="F8" s="28"/>
      <c r="G8" s="28"/>
      <c r="H8" s="4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4"/>
      <c r="B9" s="28"/>
      <c r="C9" s="26" t="s">
        <v>64</v>
      </c>
      <c r="D9" s="29">
        <v>12.0</v>
      </c>
      <c r="E9" s="28"/>
      <c r="F9" s="28"/>
      <c r="G9" s="28"/>
      <c r="H9" s="40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4"/>
      <c r="B10" s="28"/>
      <c r="C10" s="55" t="s">
        <v>65</v>
      </c>
      <c r="D10" s="29">
        <v>6.0</v>
      </c>
      <c r="E10" s="28"/>
      <c r="F10" s="28"/>
      <c r="G10" s="28"/>
      <c r="H10" s="4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4"/>
      <c r="B11" s="28"/>
      <c r="C11" s="26" t="s">
        <v>59</v>
      </c>
      <c r="D11" s="29">
        <v>30.0</v>
      </c>
      <c r="E11" s="28"/>
      <c r="F11" s="28"/>
      <c r="G11" s="28"/>
      <c r="H11" s="40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4"/>
      <c r="B12" s="28"/>
      <c r="C12" s="26" t="s">
        <v>66</v>
      </c>
      <c r="D12" s="42">
        <v>100000.0</v>
      </c>
      <c r="E12" s="28"/>
      <c r="F12" s="28"/>
      <c r="G12" s="28"/>
      <c r="H12" s="40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24"/>
      <c r="B13" s="28"/>
      <c r="C13" s="31" t="s">
        <v>67</v>
      </c>
      <c r="D13" s="65">
        <f t="array" ref="D13">VLOOKUP(0,E21:F685,2)+(INDEX(D22:D685,MATCH(1,E22:E685,0)-1,1)+INDEX(C22:C685,MATCH(1,E22:E685,0),1))/D7</f>
        <v>228.5774911</v>
      </c>
      <c r="E13" s="31" t="s">
        <v>68</v>
      </c>
      <c r="F13" s="66">
        <f>D13/12</f>
        <v>19.04812426</v>
      </c>
      <c r="G13" s="31" t="s">
        <v>69</v>
      </c>
      <c r="H13" s="4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36"/>
      <c r="B14" s="67"/>
      <c r="C14" s="37"/>
      <c r="D14" s="37"/>
      <c r="E14" s="37"/>
      <c r="F14" s="37"/>
      <c r="G14" s="37"/>
      <c r="H14" s="4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6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6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6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6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7.75" customHeight="1">
      <c r="A19" s="7"/>
      <c r="B19" s="69" t="s">
        <v>70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0" t="s">
        <v>71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45" t="s">
        <v>72</v>
      </c>
      <c r="C21" s="45" t="s">
        <v>73</v>
      </c>
      <c r="D21" s="45" t="s">
        <v>74</v>
      </c>
      <c r="E21" s="71" t="s">
        <v>75</v>
      </c>
      <c r="F21" s="45" t="s">
        <v>76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2">
        <f t="shared" ref="B22:B685" si="1">IF(F22&gt;$D$11*12,"",IF(MOD(F22,$D$9)=$D$10,$D$7-C22+$D$7,$D$7-C22))</f>
        <v>28.61259693</v>
      </c>
      <c r="C22" s="73">
        <f>D12*(D6/12)</f>
        <v>1000</v>
      </c>
      <c r="D22" s="73">
        <f>D12-B22</f>
        <v>99971.3874</v>
      </c>
      <c r="E22" s="73">
        <f t="shared" ref="E22:E685" si="2">IF(D22&lt;=0,1,0)</f>
        <v>0</v>
      </c>
      <c r="F22" s="7">
        <v>1.0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2">
        <f t="shared" si="1"/>
        <v>28.89872289</v>
      </c>
      <c r="C23" s="73">
        <f t="shared" ref="C23:C685" si="3">D22*($D$6/12)</f>
        <v>999.713874</v>
      </c>
      <c r="D23" s="73">
        <f t="shared" ref="D23:D685" si="4">D22-B23</f>
        <v>99942.48868</v>
      </c>
      <c r="E23" s="73">
        <f t="shared" si="2"/>
        <v>0</v>
      </c>
      <c r="F23" s="7">
        <f t="shared" ref="F23:F685" si="5">IF(F22+1&gt;$D$11*12,"",F22+1)</f>
        <v>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2">
        <f t="shared" si="1"/>
        <v>29.18771012</v>
      </c>
      <c r="C24" s="73">
        <f t="shared" si="3"/>
        <v>999.4248868</v>
      </c>
      <c r="D24" s="73">
        <f t="shared" si="4"/>
        <v>99913.30097</v>
      </c>
      <c r="E24" s="73">
        <f t="shared" si="2"/>
        <v>0</v>
      </c>
      <c r="F24" s="7">
        <f t="shared" si="5"/>
        <v>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2">
        <f t="shared" si="1"/>
        <v>29.47958722</v>
      </c>
      <c r="C25" s="73">
        <f t="shared" si="3"/>
        <v>999.1330097</v>
      </c>
      <c r="D25" s="73">
        <f t="shared" si="4"/>
        <v>99883.82138</v>
      </c>
      <c r="E25" s="73">
        <f t="shared" si="2"/>
        <v>0</v>
      </c>
      <c r="F25" s="7">
        <f t="shared" si="5"/>
        <v>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2">
        <f t="shared" si="1"/>
        <v>29.7743831</v>
      </c>
      <c r="C26" s="73">
        <f t="shared" si="3"/>
        <v>998.8382138</v>
      </c>
      <c r="D26" s="73">
        <f t="shared" si="4"/>
        <v>99854.047</v>
      </c>
      <c r="E26" s="73">
        <f t="shared" si="2"/>
        <v>0</v>
      </c>
      <c r="F26" s="7">
        <f t="shared" si="5"/>
        <v>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2">
        <f t="shared" si="1"/>
        <v>1058.684724</v>
      </c>
      <c r="C27" s="73">
        <f t="shared" si="3"/>
        <v>998.54047</v>
      </c>
      <c r="D27" s="73">
        <f t="shared" si="4"/>
        <v>98795.36228</v>
      </c>
      <c r="E27" s="73">
        <f t="shared" si="2"/>
        <v>0</v>
      </c>
      <c r="F27" s="7">
        <f t="shared" si="5"/>
        <v>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2">
        <f t="shared" si="1"/>
        <v>40.65897417</v>
      </c>
      <c r="C28" s="73">
        <f t="shared" si="3"/>
        <v>987.9536228</v>
      </c>
      <c r="D28" s="73">
        <f t="shared" si="4"/>
        <v>98754.7033</v>
      </c>
      <c r="E28" s="73">
        <f t="shared" si="2"/>
        <v>0</v>
      </c>
      <c r="F28" s="7">
        <f t="shared" si="5"/>
        <v>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2">
        <f t="shared" si="1"/>
        <v>41.06556391</v>
      </c>
      <c r="C29" s="73">
        <f t="shared" si="3"/>
        <v>987.547033</v>
      </c>
      <c r="D29" s="73">
        <f t="shared" si="4"/>
        <v>98713.63774</v>
      </c>
      <c r="E29" s="73">
        <f t="shared" si="2"/>
        <v>0</v>
      </c>
      <c r="F29" s="7">
        <f t="shared" si="5"/>
        <v>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2">
        <f t="shared" si="1"/>
        <v>41.47621955</v>
      </c>
      <c r="C30" s="73">
        <f t="shared" si="3"/>
        <v>987.1363774</v>
      </c>
      <c r="D30" s="73">
        <f t="shared" si="4"/>
        <v>98672.16152</v>
      </c>
      <c r="E30" s="73">
        <f t="shared" si="2"/>
        <v>0</v>
      </c>
      <c r="F30" s="7">
        <f t="shared" si="5"/>
        <v>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2">
        <f t="shared" si="1"/>
        <v>41.89098174</v>
      </c>
      <c r="C31" s="73">
        <f t="shared" si="3"/>
        <v>986.7216152</v>
      </c>
      <c r="D31" s="73">
        <f t="shared" si="4"/>
        <v>98630.27054</v>
      </c>
      <c r="E31" s="73">
        <f t="shared" si="2"/>
        <v>0</v>
      </c>
      <c r="F31" s="7">
        <f t="shared" si="5"/>
        <v>10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2">
        <f t="shared" si="1"/>
        <v>42.30989156</v>
      </c>
      <c r="C32" s="73">
        <f t="shared" si="3"/>
        <v>986.3027054</v>
      </c>
      <c r="D32" s="73">
        <f t="shared" si="4"/>
        <v>98587.96064</v>
      </c>
      <c r="E32" s="73">
        <f t="shared" si="2"/>
        <v>0</v>
      </c>
      <c r="F32" s="7">
        <f t="shared" si="5"/>
        <v>11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2">
        <f t="shared" si="1"/>
        <v>42.73299048</v>
      </c>
      <c r="C33" s="73">
        <f t="shared" si="3"/>
        <v>985.8796064</v>
      </c>
      <c r="D33" s="73">
        <f t="shared" si="4"/>
        <v>98545.22765</v>
      </c>
      <c r="E33" s="73">
        <f t="shared" si="2"/>
        <v>0</v>
      </c>
      <c r="F33" s="7">
        <f t="shared" si="5"/>
        <v>12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2">
        <f t="shared" si="1"/>
        <v>43.16032038</v>
      </c>
      <c r="C34" s="73">
        <f t="shared" si="3"/>
        <v>985.4522765</v>
      </c>
      <c r="D34" s="73">
        <f t="shared" si="4"/>
        <v>98502.06733</v>
      </c>
      <c r="E34" s="73">
        <f t="shared" si="2"/>
        <v>0</v>
      </c>
      <c r="F34" s="7">
        <f t="shared" si="5"/>
        <v>13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2">
        <f t="shared" si="1"/>
        <v>43.59192358</v>
      </c>
      <c r="C35" s="73">
        <f t="shared" si="3"/>
        <v>985.0206733</v>
      </c>
      <c r="D35" s="73">
        <f t="shared" si="4"/>
        <v>98458.47541</v>
      </c>
      <c r="E35" s="73">
        <f t="shared" si="2"/>
        <v>0</v>
      </c>
      <c r="F35" s="7">
        <f t="shared" si="5"/>
        <v>14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2">
        <f t="shared" si="1"/>
        <v>44.02784282</v>
      </c>
      <c r="C36" s="73">
        <f t="shared" si="3"/>
        <v>984.5847541</v>
      </c>
      <c r="D36" s="73">
        <f t="shared" si="4"/>
        <v>98414.44757</v>
      </c>
      <c r="E36" s="73">
        <f t="shared" si="2"/>
        <v>0</v>
      </c>
      <c r="F36" s="7">
        <f t="shared" si="5"/>
        <v>15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2">
        <f t="shared" si="1"/>
        <v>44.46812125</v>
      </c>
      <c r="C37" s="73">
        <f t="shared" si="3"/>
        <v>984.1444757</v>
      </c>
      <c r="D37" s="73">
        <f t="shared" si="4"/>
        <v>98369.97945</v>
      </c>
      <c r="E37" s="73">
        <f t="shared" si="2"/>
        <v>0</v>
      </c>
      <c r="F37" s="7">
        <f t="shared" si="5"/>
        <v>16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2">
        <f t="shared" si="1"/>
        <v>44.91280246</v>
      </c>
      <c r="C38" s="73">
        <f t="shared" si="3"/>
        <v>983.6997945</v>
      </c>
      <c r="D38" s="73">
        <f t="shared" si="4"/>
        <v>98325.06664</v>
      </c>
      <c r="E38" s="73">
        <f t="shared" si="2"/>
        <v>0</v>
      </c>
      <c r="F38" s="7">
        <f t="shared" si="5"/>
        <v>17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2">
        <f t="shared" si="1"/>
        <v>1073.974527</v>
      </c>
      <c r="C39" s="73">
        <f t="shared" si="3"/>
        <v>983.2506664</v>
      </c>
      <c r="D39" s="73">
        <f t="shared" si="4"/>
        <v>97251.09212</v>
      </c>
      <c r="E39" s="73">
        <f t="shared" si="2"/>
        <v>0</v>
      </c>
      <c r="F39" s="7">
        <f t="shared" si="5"/>
        <v>18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2">
        <f t="shared" si="1"/>
        <v>56.10167576</v>
      </c>
      <c r="C40" s="73">
        <f t="shared" si="3"/>
        <v>972.5109212</v>
      </c>
      <c r="D40" s="73">
        <f t="shared" si="4"/>
        <v>97194.99044</v>
      </c>
      <c r="E40" s="73">
        <f t="shared" si="2"/>
        <v>0</v>
      </c>
      <c r="F40" s="7">
        <f t="shared" si="5"/>
        <v>19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2">
        <f t="shared" si="1"/>
        <v>56.66269252</v>
      </c>
      <c r="C41" s="73">
        <f t="shared" si="3"/>
        <v>971.9499044</v>
      </c>
      <c r="D41" s="73">
        <f t="shared" si="4"/>
        <v>97138.32775</v>
      </c>
      <c r="E41" s="73">
        <f t="shared" si="2"/>
        <v>0</v>
      </c>
      <c r="F41" s="7">
        <f t="shared" si="5"/>
        <v>20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2">
        <f t="shared" si="1"/>
        <v>57.22931944</v>
      </c>
      <c r="C42" s="73">
        <f t="shared" si="3"/>
        <v>971.3832775</v>
      </c>
      <c r="D42" s="73">
        <f t="shared" si="4"/>
        <v>97081.09843</v>
      </c>
      <c r="E42" s="73">
        <f t="shared" si="2"/>
        <v>0</v>
      </c>
      <c r="F42" s="7">
        <f t="shared" si="5"/>
        <v>21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2">
        <f t="shared" si="1"/>
        <v>57.80161264</v>
      </c>
      <c r="C43" s="73">
        <f t="shared" si="3"/>
        <v>970.8109843</v>
      </c>
      <c r="D43" s="73">
        <f t="shared" si="4"/>
        <v>97023.29682</v>
      </c>
      <c r="E43" s="73">
        <f t="shared" si="2"/>
        <v>0</v>
      </c>
      <c r="F43" s="7">
        <f t="shared" si="5"/>
        <v>22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2">
        <f t="shared" si="1"/>
        <v>58.37962876</v>
      </c>
      <c r="C44" s="73">
        <f t="shared" si="3"/>
        <v>970.2329682</v>
      </c>
      <c r="D44" s="73">
        <f t="shared" si="4"/>
        <v>96964.91719</v>
      </c>
      <c r="E44" s="73">
        <f t="shared" si="2"/>
        <v>0</v>
      </c>
      <c r="F44" s="7">
        <f t="shared" si="5"/>
        <v>23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2">
        <f t="shared" si="1"/>
        <v>58.96342505</v>
      </c>
      <c r="C45" s="73">
        <f t="shared" si="3"/>
        <v>969.6491719</v>
      </c>
      <c r="D45" s="73">
        <f t="shared" si="4"/>
        <v>96905.95376</v>
      </c>
      <c r="E45" s="73">
        <f t="shared" si="2"/>
        <v>0</v>
      </c>
      <c r="F45" s="7">
        <f t="shared" si="5"/>
        <v>24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2">
        <f t="shared" si="1"/>
        <v>59.5530593</v>
      </c>
      <c r="C46" s="73">
        <f t="shared" si="3"/>
        <v>969.0595376</v>
      </c>
      <c r="D46" s="73">
        <f t="shared" si="4"/>
        <v>96846.4007</v>
      </c>
      <c r="E46" s="73">
        <f t="shared" si="2"/>
        <v>0</v>
      </c>
      <c r="F46" s="7">
        <f t="shared" si="5"/>
        <v>25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2">
        <f t="shared" si="1"/>
        <v>60.14858989</v>
      </c>
      <c r="C47" s="73">
        <f t="shared" si="3"/>
        <v>968.464007</v>
      </c>
      <c r="D47" s="73">
        <f t="shared" si="4"/>
        <v>96786.25211</v>
      </c>
      <c r="E47" s="73">
        <f t="shared" si="2"/>
        <v>0</v>
      </c>
      <c r="F47" s="7">
        <f t="shared" si="5"/>
        <v>26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2">
        <f t="shared" si="1"/>
        <v>60.75007579</v>
      </c>
      <c r="C48" s="73">
        <f t="shared" si="3"/>
        <v>967.8625211</v>
      </c>
      <c r="D48" s="73">
        <f t="shared" si="4"/>
        <v>96725.50204</v>
      </c>
      <c r="E48" s="73">
        <f t="shared" si="2"/>
        <v>0</v>
      </c>
      <c r="F48" s="7">
        <f t="shared" si="5"/>
        <v>27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2">
        <f t="shared" si="1"/>
        <v>61.35757655</v>
      </c>
      <c r="C49" s="73">
        <f t="shared" si="3"/>
        <v>967.2550204</v>
      </c>
      <c r="D49" s="73">
        <f t="shared" si="4"/>
        <v>96664.14446</v>
      </c>
      <c r="E49" s="73">
        <f t="shared" si="2"/>
        <v>0</v>
      </c>
      <c r="F49" s="7">
        <f t="shared" si="5"/>
        <v>28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2">
        <f t="shared" si="1"/>
        <v>61.97115232</v>
      </c>
      <c r="C50" s="73">
        <f t="shared" si="3"/>
        <v>966.6414446</v>
      </c>
      <c r="D50" s="73">
        <f t="shared" si="4"/>
        <v>96602.17331</v>
      </c>
      <c r="E50" s="73">
        <f t="shared" si="2"/>
        <v>0</v>
      </c>
      <c r="F50" s="7">
        <f t="shared" si="5"/>
        <v>29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2">
        <f t="shared" si="1"/>
        <v>1091.203461</v>
      </c>
      <c r="C51" s="73">
        <f t="shared" si="3"/>
        <v>966.0217331</v>
      </c>
      <c r="D51" s="73">
        <f t="shared" si="4"/>
        <v>95510.96985</v>
      </c>
      <c r="E51" s="73">
        <f t="shared" si="2"/>
        <v>0</v>
      </c>
      <c r="F51" s="7">
        <f t="shared" si="5"/>
        <v>30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2">
        <f t="shared" si="1"/>
        <v>73.50289845</v>
      </c>
      <c r="C52" s="73">
        <f t="shared" si="3"/>
        <v>955.1096985</v>
      </c>
      <c r="D52" s="73">
        <f t="shared" si="4"/>
        <v>95437.46695</v>
      </c>
      <c r="E52" s="73">
        <f t="shared" si="2"/>
        <v>0</v>
      </c>
      <c r="F52" s="7">
        <f t="shared" si="5"/>
        <v>31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2">
        <f t="shared" si="1"/>
        <v>74.23792743</v>
      </c>
      <c r="C53" s="73">
        <f t="shared" si="3"/>
        <v>954.3746695</v>
      </c>
      <c r="D53" s="73">
        <f t="shared" si="4"/>
        <v>95363.22902</v>
      </c>
      <c r="E53" s="73">
        <f t="shared" si="2"/>
        <v>0</v>
      </c>
      <c r="F53" s="7">
        <f t="shared" si="5"/>
        <v>32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2">
        <f t="shared" si="1"/>
        <v>74.98030671</v>
      </c>
      <c r="C54" s="73">
        <f t="shared" si="3"/>
        <v>953.6322902</v>
      </c>
      <c r="D54" s="73">
        <f t="shared" si="4"/>
        <v>95288.24872</v>
      </c>
      <c r="E54" s="73">
        <f t="shared" si="2"/>
        <v>0</v>
      </c>
      <c r="F54" s="7">
        <f t="shared" si="5"/>
        <v>33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2">
        <f t="shared" si="1"/>
        <v>75.73010977</v>
      </c>
      <c r="C55" s="73">
        <f t="shared" si="3"/>
        <v>952.8824872</v>
      </c>
      <c r="D55" s="73">
        <f t="shared" si="4"/>
        <v>95212.51861</v>
      </c>
      <c r="E55" s="73">
        <f t="shared" si="2"/>
        <v>0</v>
      </c>
      <c r="F55" s="7">
        <f t="shared" si="5"/>
        <v>34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2">
        <f t="shared" si="1"/>
        <v>76.48741087</v>
      </c>
      <c r="C56" s="73">
        <f t="shared" si="3"/>
        <v>952.1251861</v>
      </c>
      <c r="D56" s="73">
        <f t="shared" si="4"/>
        <v>95136.03119</v>
      </c>
      <c r="E56" s="73">
        <f t="shared" si="2"/>
        <v>0</v>
      </c>
      <c r="F56" s="7">
        <f t="shared" si="5"/>
        <v>35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2">
        <f t="shared" si="1"/>
        <v>77.25228498</v>
      </c>
      <c r="C57" s="73">
        <f t="shared" si="3"/>
        <v>951.3603119</v>
      </c>
      <c r="D57" s="73">
        <f t="shared" si="4"/>
        <v>95058.77891</v>
      </c>
      <c r="E57" s="73">
        <f t="shared" si="2"/>
        <v>0</v>
      </c>
      <c r="F57" s="7">
        <f t="shared" si="5"/>
        <v>36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2">
        <f t="shared" si="1"/>
        <v>78.02480783</v>
      </c>
      <c r="C58" s="73">
        <f t="shared" si="3"/>
        <v>950.5877891</v>
      </c>
      <c r="D58" s="73">
        <f t="shared" si="4"/>
        <v>94980.7541</v>
      </c>
      <c r="E58" s="73">
        <f t="shared" si="2"/>
        <v>0</v>
      </c>
      <c r="F58" s="7">
        <f t="shared" si="5"/>
        <v>37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2">
        <f t="shared" si="1"/>
        <v>78.80505591</v>
      </c>
      <c r="C59" s="73">
        <f t="shared" si="3"/>
        <v>949.807541</v>
      </c>
      <c r="D59" s="73">
        <f t="shared" si="4"/>
        <v>94901.94905</v>
      </c>
      <c r="E59" s="73">
        <f t="shared" si="2"/>
        <v>0</v>
      </c>
      <c r="F59" s="7">
        <f t="shared" si="5"/>
        <v>38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2">
        <f t="shared" si="1"/>
        <v>79.59310647</v>
      </c>
      <c r="C60" s="73">
        <f t="shared" si="3"/>
        <v>949.0194905</v>
      </c>
      <c r="D60" s="73">
        <f t="shared" si="4"/>
        <v>94822.35594</v>
      </c>
      <c r="E60" s="73">
        <f t="shared" si="2"/>
        <v>0</v>
      </c>
      <c r="F60" s="7">
        <f t="shared" si="5"/>
        <v>39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2">
        <f t="shared" si="1"/>
        <v>80.38903753</v>
      </c>
      <c r="C61" s="73">
        <f t="shared" si="3"/>
        <v>948.2235594</v>
      </c>
      <c r="D61" s="73">
        <f t="shared" si="4"/>
        <v>94741.9669</v>
      </c>
      <c r="E61" s="73">
        <f t="shared" si="2"/>
        <v>0</v>
      </c>
      <c r="F61" s="7">
        <f t="shared" si="5"/>
        <v>40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2">
        <f t="shared" si="1"/>
        <v>81.19292791</v>
      </c>
      <c r="C62" s="73">
        <f t="shared" si="3"/>
        <v>947.419669</v>
      </c>
      <c r="D62" s="73">
        <f t="shared" si="4"/>
        <v>94660.77397</v>
      </c>
      <c r="E62" s="73">
        <f t="shared" si="2"/>
        <v>0</v>
      </c>
      <c r="F62" s="7">
        <f t="shared" si="5"/>
        <v>41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2">
        <f t="shared" si="1"/>
        <v>1110.617454</v>
      </c>
      <c r="C63" s="73">
        <f t="shared" si="3"/>
        <v>946.6077397</v>
      </c>
      <c r="D63" s="73">
        <f t="shared" si="4"/>
        <v>93550.15652</v>
      </c>
      <c r="E63" s="73">
        <f t="shared" si="2"/>
        <v>0</v>
      </c>
      <c r="F63" s="7">
        <f t="shared" si="5"/>
        <v>42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2">
        <f t="shared" si="1"/>
        <v>93.11103173</v>
      </c>
      <c r="C64" s="73">
        <f t="shared" si="3"/>
        <v>935.5015652</v>
      </c>
      <c r="D64" s="73">
        <f t="shared" si="4"/>
        <v>93457.04549</v>
      </c>
      <c r="E64" s="73">
        <f t="shared" si="2"/>
        <v>0</v>
      </c>
      <c r="F64" s="7">
        <f t="shared" si="5"/>
        <v>43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2">
        <f t="shared" si="1"/>
        <v>94.04214204</v>
      </c>
      <c r="C65" s="73">
        <f t="shared" si="3"/>
        <v>934.5704549</v>
      </c>
      <c r="D65" s="73">
        <f t="shared" si="4"/>
        <v>93363.00335</v>
      </c>
      <c r="E65" s="73">
        <f t="shared" si="2"/>
        <v>0</v>
      </c>
      <c r="F65" s="7">
        <f t="shared" si="5"/>
        <v>44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2">
        <f t="shared" si="1"/>
        <v>94.98256347</v>
      </c>
      <c r="C66" s="73">
        <f t="shared" si="3"/>
        <v>933.6300335</v>
      </c>
      <c r="D66" s="73">
        <f t="shared" si="4"/>
        <v>93268.02078</v>
      </c>
      <c r="E66" s="73">
        <f t="shared" si="2"/>
        <v>0</v>
      </c>
      <c r="F66" s="7">
        <f t="shared" si="5"/>
        <v>45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2">
        <f t="shared" si="1"/>
        <v>95.9323891</v>
      </c>
      <c r="C67" s="73">
        <f t="shared" si="3"/>
        <v>932.6802078</v>
      </c>
      <c r="D67" s="73">
        <f t="shared" si="4"/>
        <v>93172.08839</v>
      </c>
      <c r="E67" s="73">
        <f t="shared" si="2"/>
        <v>0</v>
      </c>
      <c r="F67" s="7">
        <f t="shared" si="5"/>
        <v>46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2">
        <f t="shared" si="1"/>
        <v>96.89171299</v>
      </c>
      <c r="C68" s="73">
        <f t="shared" si="3"/>
        <v>931.7208839</v>
      </c>
      <c r="D68" s="73">
        <f t="shared" si="4"/>
        <v>93075.19668</v>
      </c>
      <c r="E68" s="73">
        <f t="shared" si="2"/>
        <v>0</v>
      </c>
      <c r="F68" s="7">
        <f t="shared" si="5"/>
        <v>47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2">
        <f t="shared" si="1"/>
        <v>97.86063012</v>
      </c>
      <c r="C69" s="73">
        <f t="shared" si="3"/>
        <v>930.7519668</v>
      </c>
      <c r="D69" s="73">
        <f t="shared" si="4"/>
        <v>92977.33605</v>
      </c>
      <c r="E69" s="73">
        <f t="shared" si="2"/>
        <v>0</v>
      </c>
      <c r="F69" s="7">
        <f t="shared" si="5"/>
        <v>48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2">
        <f t="shared" si="1"/>
        <v>98.83923642</v>
      </c>
      <c r="C70" s="73">
        <f t="shared" si="3"/>
        <v>929.7733605</v>
      </c>
      <c r="D70" s="73">
        <f t="shared" si="4"/>
        <v>92878.49681</v>
      </c>
      <c r="E70" s="73">
        <f t="shared" si="2"/>
        <v>0</v>
      </c>
      <c r="F70" s="7">
        <f t="shared" si="5"/>
        <v>49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2">
        <f t="shared" si="1"/>
        <v>99.82762879</v>
      </c>
      <c r="C71" s="73">
        <f t="shared" si="3"/>
        <v>928.7849681</v>
      </c>
      <c r="D71" s="73">
        <f t="shared" si="4"/>
        <v>92778.66919</v>
      </c>
      <c r="E71" s="73">
        <f t="shared" si="2"/>
        <v>0</v>
      </c>
      <c r="F71" s="7">
        <f t="shared" si="5"/>
        <v>50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2">
        <f t="shared" si="1"/>
        <v>100.8259051</v>
      </c>
      <c r="C72" s="73">
        <f t="shared" si="3"/>
        <v>927.7866919</v>
      </c>
      <c r="D72" s="73">
        <f t="shared" si="4"/>
        <v>92677.84328</v>
      </c>
      <c r="E72" s="73">
        <f t="shared" si="2"/>
        <v>0</v>
      </c>
      <c r="F72" s="7">
        <f t="shared" si="5"/>
        <v>51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2">
        <f t="shared" si="1"/>
        <v>101.8341641</v>
      </c>
      <c r="C73" s="73">
        <f t="shared" si="3"/>
        <v>926.7784328</v>
      </c>
      <c r="D73" s="73">
        <f t="shared" si="4"/>
        <v>92576.00912</v>
      </c>
      <c r="E73" s="73">
        <f t="shared" si="2"/>
        <v>0</v>
      </c>
      <c r="F73" s="7">
        <f t="shared" si="5"/>
        <v>52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2">
        <f t="shared" si="1"/>
        <v>102.8525058</v>
      </c>
      <c r="C74" s="73">
        <f t="shared" si="3"/>
        <v>925.7600912</v>
      </c>
      <c r="D74" s="73">
        <f t="shared" si="4"/>
        <v>92473.15661</v>
      </c>
      <c r="E74" s="73">
        <f t="shared" si="2"/>
        <v>0</v>
      </c>
      <c r="F74" s="7">
        <f t="shared" si="5"/>
        <v>53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2">
        <f t="shared" si="1"/>
        <v>1132.493628</v>
      </c>
      <c r="C75" s="73">
        <f t="shared" si="3"/>
        <v>924.7315661</v>
      </c>
      <c r="D75" s="73">
        <f t="shared" si="4"/>
        <v>91340.66298</v>
      </c>
      <c r="E75" s="73">
        <f t="shared" si="2"/>
        <v>0</v>
      </c>
      <c r="F75" s="7">
        <f t="shared" si="5"/>
        <v>54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2">
        <f t="shared" si="1"/>
        <v>115.2059671</v>
      </c>
      <c r="C76" s="73">
        <f t="shared" si="3"/>
        <v>913.4066298</v>
      </c>
      <c r="D76" s="73">
        <f t="shared" si="4"/>
        <v>91225.45702</v>
      </c>
      <c r="E76" s="73">
        <f t="shared" si="2"/>
        <v>0</v>
      </c>
      <c r="F76" s="7">
        <f t="shared" si="5"/>
        <v>55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2">
        <f t="shared" si="1"/>
        <v>116.3580268</v>
      </c>
      <c r="C77" s="73">
        <f t="shared" si="3"/>
        <v>912.2545702</v>
      </c>
      <c r="D77" s="73">
        <f t="shared" si="4"/>
        <v>91109.09899</v>
      </c>
      <c r="E77" s="73">
        <f t="shared" si="2"/>
        <v>0</v>
      </c>
      <c r="F77" s="7">
        <f t="shared" si="5"/>
        <v>56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2">
        <f t="shared" si="1"/>
        <v>117.521607</v>
      </c>
      <c r="C78" s="73">
        <f t="shared" si="3"/>
        <v>911.0909899</v>
      </c>
      <c r="D78" s="73">
        <f t="shared" si="4"/>
        <v>90991.57738</v>
      </c>
      <c r="E78" s="73">
        <f t="shared" si="2"/>
        <v>0</v>
      </c>
      <c r="F78" s="7">
        <f t="shared" si="5"/>
        <v>57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2">
        <f t="shared" si="1"/>
        <v>118.6968231</v>
      </c>
      <c r="C79" s="73">
        <f t="shared" si="3"/>
        <v>909.9157738</v>
      </c>
      <c r="D79" s="73">
        <f t="shared" si="4"/>
        <v>90872.88056</v>
      </c>
      <c r="E79" s="73">
        <f t="shared" si="2"/>
        <v>0</v>
      </c>
      <c r="F79" s="7">
        <f t="shared" si="5"/>
        <v>58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2">
        <f t="shared" si="1"/>
        <v>119.8837913</v>
      </c>
      <c r="C80" s="73">
        <f t="shared" si="3"/>
        <v>908.7288056</v>
      </c>
      <c r="D80" s="73">
        <f t="shared" si="4"/>
        <v>90752.99677</v>
      </c>
      <c r="E80" s="73">
        <f t="shared" si="2"/>
        <v>0</v>
      </c>
      <c r="F80" s="7">
        <f t="shared" si="5"/>
        <v>59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2">
        <f t="shared" si="1"/>
        <v>121.0826293</v>
      </c>
      <c r="C81" s="73">
        <f t="shared" si="3"/>
        <v>907.5299677</v>
      </c>
      <c r="D81" s="73">
        <f t="shared" si="4"/>
        <v>90631.91414</v>
      </c>
      <c r="E81" s="73">
        <f t="shared" si="2"/>
        <v>0</v>
      </c>
      <c r="F81" s="7">
        <f t="shared" si="5"/>
        <v>60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2">
        <f t="shared" si="1"/>
        <v>122.2934555</v>
      </c>
      <c r="C82" s="73">
        <f t="shared" si="3"/>
        <v>906.3191414</v>
      </c>
      <c r="D82" s="73">
        <f t="shared" si="4"/>
        <v>90509.62068</v>
      </c>
      <c r="E82" s="73">
        <f t="shared" si="2"/>
        <v>0</v>
      </c>
      <c r="F82" s="7">
        <f t="shared" si="5"/>
        <v>61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2">
        <f t="shared" si="1"/>
        <v>123.5163901</v>
      </c>
      <c r="C83" s="73">
        <f t="shared" si="3"/>
        <v>905.0962068</v>
      </c>
      <c r="D83" s="73">
        <f t="shared" si="4"/>
        <v>90386.10429</v>
      </c>
      <c r="E83" s="73">
        <f t="shared" si="2"/>
        <v>0</v>
      </c>
      <c r="F83" s="7">
        <f t="shared" si="5"/>
        <v>62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2">
        <f t="shared" si="1"/>
        <v>124.751554</v>
      </c>
      <c r="C84" s="73">
        <f t="shared" si="3"/>
        <v>903.8610429</v>
      </c>
      <c r="D84" s="73">
        <f t="shared" si="4"/>
        <v>90261.35274</v>
      </c>
      <c r="E84" s="73">
        <f t="shared" si="2"/>
        <v>0</v>
      </c>
      <c r="F84" s="7">
        <f t="shared" si="5"/>
        <v>63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2">
        <f t="shared" si="1"/>
        <v>125.9990695</v>
      </c>
      <c r="C85" s="73">
        <f t="shared" si="3"/>
        <v>902.6135274</v>
      </c>
      <c r="D85" s="73">
        <f t="shared" si="4"/>
        <v>90135.35367</v>
      </c>
      <c r="E85" s="73">
        <f t="shared" si="2"/>
        <v>0</v>
      </c>
      <c r="F85" s="7">
        <f t="shared" si="5"/>
        <v>64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2">
        <f t="shared" si="1"/>
        <v>127.2590602</v>
      </c>
      <c r="C86" s="73">
        <f t="shared" si="3"/>
        <v>901.3535367</v>
      </c>
      <c r="D86" s="73">
        <f t="shared" si="4"/>
        <v>90008.09461</v>
      </c>
      <c r="E86" s="73">
        <f t="shared" si="2"/>
        <v>0</v>
      </c>
      <c r="F86" s="7">
        <f t="shared" si="5"/>
        <v>65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2">
        <f t="shared" si="1"/>
        <v>1157.144248</v>
      </c>
      <c r="C87" s="73">
        <f t="shared" si="3"/>
        <v>900.0809461</v>
      </c>
      <c r="D87" s="73">
        <f t="shared" si="4"/>
        <v>88850.95036</v>
      </c>
      <c r="E87" s="73">
        <f t="shared" si="2"/>
        <v>0</v>
      </c>
      <c r="F87" s="7">
        <f t="shared" si="5"/>
        <v>66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2">
        <f t="shared" si="1"/>
        <v>140.1030933</v>
      </c>
      <c r="C88" s="73">
        <f t="shared" si="3"/>
        <v>888.5095036</v>
      </c>
      <c r="D88" s="73">
        <f t="shared" si="4"/>
        <v>88710.84727</v>
      </c>
      <c r="E88" s="73">
        <f t="shared" si="2"/>
        <v>0</v>
      </c>
      <c r="F88" s="7">
        <f t="shared" si="5"/>
        <v>67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2">
        <f t="shared" si="1"/>
        <v>141.5041243</v>
      </c>
      <c r="C89" s="73">
        <f t="shared" si="3"/>
        <v>887.1084727</v>
      </c>
      <c r="D89" s="73">
        <f t="shared" si="4"/>
        <v>88569.34314</v>
      </c>
      <c r="E89" s="73">
        <f t="shared" si="2"/>
        <v>0</v>
      </c>
      <c r="F89" s="7">
        <f t="shared" si="5"/>
        <v>68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2">
        <f t="shared" si="1"/>
        <v>142.9191655</v>
      </c>
      <c r="C90" s="73">
        <f t="shared" si="3"/>
        <v>885.6934314</v>
      </c>
      <c r="D90" s="73">
        <f t="shared" si="4"/>
        <v>88426.42398</v>
      </c>
      <c r="E90" s="73">
        <f t="shared" si="2"/>
        <v>0</v>
      </c>
      <c r="F90" s="7">
        <f t="shared" si="5"/>
        <v>69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2">
        <f t="shared" si="1"/>
        <v>144.3483572</v>
      </c>
      <c r="C91" s="73">
        <f t="shared" si="3"/>
        <v>884.2642398</v>
      </c>
      <c r="D91" s="73">
        <f t="shared" si="4"/>
        <v>88282.07562</v>
      </c>
      <c r="E91" s="73">
        <f t="shared" si="2"/>
        <v>0</v>
      </c>
      <c r="F91" s="7">
        <f t="shared" si="5"/>
        <v>70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2">
        <f t="shared" si="1"/>
        <v>145.7918407</v>
      </c>
      <c r="C92" s="73">
        <f t="shared" si="3"/>
        <v>882.8207562</v>
      </c>
      <c r="D92" s="73">
        <f t="shared" si="4"/>
        <v>88136.28378</v>
      </c>
      <c r="E92" s="73">
        <f t="shared" si="2"/>
        <v>0</v>
      </c>
      <c r="F92" s="7">
        <f t="shared" si="5"/>
        <v>71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2">
        <f t="shared" si="1"/>
        <v>147.2497591</v>
      </c>
      <c r="C93" s="73">
        <f t="shared" si="3"/>
        <v>881.3628378</v>
      </c>
      <c r="D93" s="73">
        <f t="shared" si="4"/>
        <v>87989.03402</v>
      </c>
      <c r="E93" s="73">
        <f t="shared" si="2"/>
        <v>0</v>
      </c>
      <c r="F93" s="7">
        <f t="shared" si="5"/>
        <v>72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2">
        <f t="shared" si="1"/>
        <v>148.7222567</v>
      </c>
      <c r="C94" s="73">
        <f t="shared" si="3"/>
        <v>879.8903402</v>
      </c>
      <c r="D94" s="73">
        <f t="shared" si="4"/>
        <v>87840.31176</v>
      </c>
      <c r="E94" s="73">
        <f t="shared" si="2"/>
        <v>0</v>
      </c>
      <c r="F94" s="7">
        <f t="shared" si="5"/>
        <v>73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2">
        <f t="shared" si="1"/>
        <v>150.2094793</v>
      </c>
      <c r="C95" s="73">
        <f t="shared" si="3"/>
        <v>878.4031176</v>
      </c>
      <c r="D95" s="73">
        <f t="shared" si="4"/>
        <v>87690.10228</v>
      </c>
      <c r="E95" s="73">
        <f t="shared" si="2"/>
        <v>0</v>
      </c>
      <c r="F95" s="7">
        <f t="shared" si="5"/>
        <v>74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2">
        <f t="shared" si="1"/>
        <v>151.7115741</v>
      </c>
      <c r="C96" s="73">
        <f t="shared" si="3"/>
        <v>876.9010228</v>
      </c>
      <c r="D96" s="73">
        <f t="shared" si="4"/>
        <v>87538.39071</v>
      </c>
      <c r="E96" s="73">
        <f t="shared" si="2"/>
        <v>0</v>
      </c>
      <c r="F96" s="7">
        <f t="shared" si="5"/>
        <v>75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2">
        <f t="shared" si="1"/>
        <v>153.2286898</v>
      </c>
      <c r="C97" s="73">
        <f t="shared" si="3"/>
        <v>875.3839071</v>
      </c>
      <c r="D97" s="73">
        <f t="shared" si="4"/>
        <v>87385.16202</v>
      </c>
      <c r="E97" s="73">
        <f t="shared" si="2"/>
        <v>0</v>
      </c>
      <c r="F97" s="7">
        <f t="shared" si="5"/>
        <v>76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2">
        <f t="shared" si="1"/>
        <v>154.7609767</v>
      </c>
      <c r="C98" s="73">
        <f t="shared" si="3"/>
        <v>873.8516202</v>
      </c>
      <c r="D98" s="73">
        <f t="shared" si="4"/>
        <v>87230.40104</v>
      </c>
      <c r="E98" s="73">
        <f t="shared" si="2"/>
        <v>0</v>
      </c>
      <c r="F98" s="7">
        <f t="shared" si="5"/>
        <v>77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2">
        <f t="shared" si="1"/>
        <v>1184.921183</v>
      </c>
      <c r="C99" s="73">
        <f t="shared" si="3"/>
        <v>872.3040104</v>
      </c>
      <c r="D99" s="73">
        <f t="shared" si="4"/>
        <v>86045.47986</v>
      </c>
      <c r="E99" s="73">
        <f t="shared" si="2"/>
        <v>0</v>
      </c>
      <c r="F99" s="7">
        <f t="shared" si="5"/>
        <v>78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2">
        <f t="shared" si="1"/>
        <v>168.1577983</v>
      </c>
      <c r="C100" s="73">
        <f t="shared" si="3"/>
        <v>860.4547986</v>
      </c>
      <c r="D100" s="73">
        <f t="shared" si="4"/>
        <v>85877.32206</v>
      </c>
      <c r="E100" s="73">
        <f t="shared" si="2"/>
        <v>0</v>
      </c>
      <c r="F100" s="7">
        <f t="shared" si="5"/>
        <v>79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2">
        <f t="shared" si="1"/>
        <v>169.8393763</v>
      </c>
      <c r="C101" s="73">
        <f t="shared" si="3"/>
        <v>858.7732206</v>
      </c>
      <c r="D101" s="73">
        <f t="shared" si="4"/>
        <v>85707.48269</v>
      </c>
      <c r="E101" s="73">
        <f t="shared" si="2"/>
        <v>0</v>
      </c>
      <c r="F101" s="7">
        <f t="shared" si="5"/>
        <v>80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2">
        <f t="shared" si="1"/>
        <v>171.5377701</v>
      </c>
      <c r="C102" s="73">
        <f t="shared" si="3"/>
        <v>857.0748269</v>
      </c>
      <c r="D102" s="73">
        <f t="shared" si="4"/>
        <v>85535.94492</v>
      </c>
      <c r="E102" s="73">
        <f t="shared" si="2"/>
        <v>0</v>
      </c>
      <c r="F102" s="7">
        <f t="shared" si="5"/>
        <v>81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2">
        <f t="shared" si="1"/>
        <v>173.2531478</v>
      </c>
      <c r="C103" s="73">
        <f t="shared" si="3"/>
        <v>855.3594492</v>
      </c>
      <c r="D103" s="73">
        <f t="shared" si="4"/>
        <v>85362.69177</v>
      </c>
      <c r="E103" s="73">
        <f t="shared" si="2"/>
        <v>0</v>
      </c>
      <c r="F103" s="7">
        <f t="shared" si="5"/>
        <v>82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2">
        <f t="shared" si="1"/>
        <v>174.9856792</v>
      </c>
      <c r="C104" s="73">
        <f t="shared" si="3"/>
        <v>853.6269177</v>
      </c>
      <c r="D104" s="73">
        <f t="shared" si="4"/>
        <v>85187.70609</v>
      </c>
      <c r="E104" s="73">
        <f t="shared" si="2"/>
        <v>0</v>
      </c>
      <c r="F104" s="7">
        <f t="shared" si="5"/>
        <v>83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2">
        <f t="shared" si="1"/>
        <v>176.735536</v>
      </c>
      <c r="C105" s="73">
        <f t="shared" si="3"/>
        <v>851.8770609</v>
      </c>
      <c r="D105" s="73">
        <f t="shared" si="4"/>
        <v>85010.97055</v>
      </c>
      <c r="E105" s="73">
        <f t="shared" si="2"/>
        <v>0</v>
      </c>
      <c r="F105" s="7">
        <f t="shared" si="5"/>
        <v>84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2">
        <f t="shared" si="1"/>
        <v>178.5028914</v>
      </c>
      <c r="C106" s="73">
        <f t="shared" si="3"/>
        <v>850.1097055</v>
      </c>
      <c r="D106" s="73">
        <f t="shared" si="4"/>
        <v>84832.46766</v>
      </c>
      <c r="E106" s="73">
        <f t="shared" si="2"/>
        <v>0</v>
      </c>
      <c r="F106" s="7">
        <f t="shared" si="5"/>
        <v>85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2">
        <f t="shared" si="1"/>
        <v>180.2879203</v>
      </c>
      <c r="C107" s="73">
        <f t="shared" si="3"/>
        <v>848.3246766</v>
      </c>
      <c r="D107" s="73">
        <f t="shared" si="4"/>
        <v>84652.17974</v>
      </c>
      <c r="E107" s="73">
        <f t="shared" si="2"/>
        <v>0</v>
      </c>
      <c r="F107" s="7">
        <f t="shared" si="5"/>
        <v>86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2">
        <f t="shared" si="1"/>
        <v>182.0907995</v>
      </c>
      <c r="C108" s="73">
        <f t="shared" si="3"/>
        <v>846.5217974</v>
      </c>
      <c r="D108" s="73">
        <f t="shared" si="4"/>
        <v>84470.08894</v>
      </c>
      <c r="E108" s="73">
        <f t="shared" si="2"/>
        <v>0</v>
      </c>
      <c r="F108" s="7">
        <f t="shared" si="5"/>
        <v>87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2">
        <f t="shared" si="1"/>
        <v>183.9117075</v>
      </c>
      <c r="C109" s="73">
        <f t="shared" si="3"/>
        <v>844.7008894</v>
      </c>
      <c r="D109" s="73">
        <f t="shared" si="4"/>
        <v>84286.17723</v>
      </c>
      <c r="E109" s="73">
        <f t="shared" si="2"/>
        <v>0</v>
      </c>
      <c r="F109" s="7">
        <f t="shared" si="5"/>
        <v>88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2">
        <f t="shared" si="1"/>
        <v>185.7508246</v>
      </c>
      <c r="C110" s="73">
        <f t="shared" si="3"/>
        <v>842.8617723</v>
      </c>
      <c r="D110" s="73">
        <f t="shared" si="4"/>
        <v>84100.42641</v>
      </c>
      <c r="E110" s="73">
        <f t="shared" si="2"/>
        <v>0</v>
      </c>
      <c r="F110" s="7">
        <f t="shared" si="5"/>
        <v>89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2">
        <f t="shared" si="1"/>
        <v>1216.22093</v>
      </c>
      <c r="C111" s="73">
        <f t="shared" si="3"/>
        <v>841.0042641</v>
      </c>
      <c r="D111" s="73">
        <f t="shared" si="4"/>
        <v>82884.20548</v>
      </c>
      <c r="E111" s="73">
        <f t="shared" si="2"/>
        <v>0</v>
      </c>
      <c r="F111" s="7">
        <f t="shared" si="5"/>
        <v>90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2">
        <f t="shared" si="1"/>
        <v>199.7705421</v>
      </c>
      <c r="C112" s="73">
        <f t="shared" si="3"/>
        <v>828.8420548</v>
      </c>
      <c r="D112" s="73">
        <f t="shared" si="4"/>
        <v>82684.43494</v>
      </c>
      <c r="E112" s="73">
        <f t="shared" si="2"/>
        <v>0</v>
      </c>
      <c r="F112" s="7">
        <f t="shared" si="5"/>
        <v>91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2">
        <f t="shared" si="1"/>
        <v>201.7682475</v>
      </c>
      <c r="C113" s="73">
        <f t="shared" si="3"/>
        <v>826.8443494</v>
      </c>
      <c r="D113" s="73">
        <f t="shared" si="4"/>
        <v>82482.66669</v>
      </c>
      <c r="E113" s="73">
        <f t="shared" si="2"/>
        <v>0</v>
      </c>
      <c r="F113" s="7">
        <f t="shared" si="5"/>
        <v>92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2">
        <f t="shared" si="1"/>
        <v>203.78593</v>
      </c>
      <c r="C114" s="73">
        <f t="shared" si="3"/>
        <v>824.8266669</v>
      </c>
      <c r="D114" s="73">
        <f t="shared" si="4"/>
        <v>82278.88076</v>
      </c>
      <c r="E114" s="73">
        <f t="shared" si="2"/>
        <v>0</v>
      </c>
      <c r="F114" s="7">
        <f t="shared" si="5"/>
        <v>93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2">
        <f t="shared" si="1"/>
        <v>205.8237893</v>
      </c>
      <c r="C115" s="73">
        <f t="shared" si="3"/>
        <v>822.7888076</v>
      </c>
      <c r="D115" s="73">
        <f t="shared" si="4"/>
        <v>82073.05697</v>
      </c>
      <c r="E115" s="73">
        <f t="shared" si="2"/>
        <v>0</v>
      </c>
      <c r="F115" s="7">
        <f t="shared" si="5"/>
        <v>94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2">
        <f t="shared" si="1"/>
        <v>207.8820272</v>
      </c>
      <c r="C116" s="73">
        <f t="shared" si="3"/>
        <v>820.7305697</v>
      </c>
      <c r="D116" s="73">
        <f t="shared" si="4"/>
        <v>81865.17494</v>
      </c>
      <c r="E116" s="73">
        <f t="shared" si="2"/>
        <v>0</v>
      </c>
      <c r="F116" s="7">
        <f t="shared" si="5"/>
        <v>95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2">
        <f t="shared" si="1"/>
        <v>209.9608475</v>
      </c>
      <c r="C117" s="73">
        <f t="shared" si="3"/>
        <v>818.6517494</v>
      </c>
      <c r="D117" s="73">
        <f t="shared" si="4"/>
        <v>81655.2141</v>
      </c>
      <c r="E117" s="73">
        <f t="shared" si="2"/>
        <v>0</v>
      </c>
      <c r="F117" s="7">
        <f t="shared" si="5"/>
        <v>96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2">
        <f t="shared" si="1"/>
        <v>212.060456</v>
      </c>
      <c r="C118" s="73">
        <f t="shared" si="3"/>
        <v>816.552141</v>
      </c>
      <c r="D118" s="73">
        <f t="shared" si="4"/>
        <v>81443.15364</v>
      </c>
      <c r="E118" s="73">
        <f t="shared" si="2"/>
        <v>0</v>
      </c>
      <c r="F118" s="7">
        <f t="shared" si="5"/>
        <v>97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2">
        <f t="shared" si="1"/>
        <v>214.1810605</v>
      </c>
      <c r="C119" s="73">
        <f t="shared" si="3"/>
        <v>814.4315364</v>
      </c>
      <c r="D119" s="73">
        <f t="shared" si="4"/>
        <v>81228.97258</v>
      </c>
      <c r="E119" s="73">
        <f t="shared" si="2"/>
        <v>0</v>
      </c>
      <c r="F119" s="7">
        <f t="shared" si="5"/>
        <v>98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2">
        <f t="shared" si="1"/>
        <v>216.3228711</v>
      </c>
      <c r="C120" s="73">
        <f t="shared" si="3"/>
        <v>812.2897258</v>
      </c>
      <c r="D120" s="73">
        <f t="shared" si="4"/>
        <v>81012.64971</v>
      </c>
      <c r="E120" s="73">
        <f t="shared" si="2"/>
        <v>0</v>
      </c>
      <c r="F120" s="7">
        <f t="shared" si="5"/>
        <v>99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2">
        <f t="shared" si="1"/>
        <v>218.4860998</v>
      </c>
      <c r="C121" s="73">
        <f t="shared" si="3"/>
        <v>810.1264971</v>
      </c>
      <c r="D121" s="73">
        <f t="shared" si="4"/>
        <v>80794.16361</v>
      </c>
      <c r="E121" s="73">
        <f t="shared" si="2"/>
        <v>0</v>
      </c>
      <c r="F121" s="7">
        <f t="shared" si="5"/>
        <v>100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2">
        <f t="shared" si="1"/>
        <v>220.6709608</v>
      </c>
      <c r="C122" s="73">
        <f t="shared" si="3"/>
        <v>807.9416361</v>
      </c>
      <c r="D122" s="73">
        <f t="shared" si="4"/>
        <v>80573.49265</v>
      </c>
      <c r="E122" s="73">
        <f t="shared" si="2"/>
        <v>0</v>
      </c>
      <c r="F122" s="7">
        <f t="shared" si="5"/>
        <v>101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2">
        <f t="shared" si="1"/>
        <v>1251.490267</v>
      </c>
      <c r="C123" s="73">
        <f t="shared" si="3"/>
        <v>805.7349265</v>
      </c>
      <c r="D123" s="73">
        <f t="shared" si="4"/>
        <v>79322.00238</v>
      </c>
      <c r="E123" s="73">
        <f t="shared" si="2"/>
        <v>0</v>
      </c>
      <c r="F123" s="7">
        <f t="shared" si="5"/>
        <v>102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2">
        <f t="shared" si="1"/>
        <v>235.3925731</v>
      </c>
      <c r="C124" s="73">
        <f t="shared" si="3"/>
        <v>793.2200238</v>
      </c>
      <c r="D124" s="73">
        <f t="shared" si="4"/>
        <v>79086.60981</v>
      </c>
      <c r="E124" s="73">
        <f t="shared" si="2"/>
        <v>0</v>
      </c>
      <c r="F124" s="7">
        <f t="shared" si="5"/>
        <v>103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2">
        <f t="shared" si="1"/>
        <v>237.7464989</v>
      </c>
      <c r="C125" s="73">
        <f t="shared" si="3"/>
        <v>790.8660981</v>
      </c>
      <c r="D125" s="73">
        <f t="shared" si="4"/>
        <v>78848.86331</v>
      </c>
      <c r="E125" s="73">
        <f t="shared" si="2"/>
        <v>0</v>
      </c>
      <c r="F125" s="7">
        <f t="shared" si="5"/>
        <v>104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2">
        <f t="shared" si="1"/>
        <v>240.1239638</v>
      </c>
      <c r="C126" s="73">
        <f t="shared" si="3"/>
        <v>788.4886331</v>
      </c>
      <c r="D126" s="73">
        <f t="shared" si="4"/>
        <v>78608.73934</v>
      </c>
      <c r="E126" s="73">
        <f t="shared" si="2"/>
        <v>0</v>
      </c>
      <c r="F126" s="7">
        <f t="shared" si="5"/>
        <v>105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2">
        <f t="shared" si="1"/>
        <v>242.5252035</v>
      </c>
      <c r="C127" s="73">
        <f t="shared" si="3"/>
        <v>786.0873934</v>
      </c>
      <c r="D127" s="73">
        <f t="shared" si="4"/>
        <v>78366.21414</v>
      </c>
      <c r="E127" s="73">
        <f t="shared" si="2"/>
        <v>0</v>
      </c>
      <c r="F127" s="7">
        <f t="shared" si="5"/>
        <v>106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2">
        <f t="shared" si="1"/>
        <v>244.9504555</v>
      </c>
      <c r="C128" s="73">
        <f t="shared" si="3"/>
        <v>783.6621414</v>
      </c>
      <c r="D128" s="73">
        <f t="shared" si="4"/>
        <v>78121.26369</v>
      </c>
      <c r="E128" s="73">
        <f t="shared" si="2"/>
        <v>0</v>
      </c>
      <c r="F128" s="7">
        <f t="shared" si="5"/>
        <v>107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2">
        <f t="shared" si="1"/>
        <v>247.3999601</v>
      </c>
      <c r="C129" s="73">
        <f t="shared" si="3"/>
        <v>781.2126369</v>
      </c>
      <c r="D129" s="73">
        <f t="shared" si="4"/>
        <v>77873.86373</v>
      </c>
      <c r="E129" s="73">
        <f t="shared" si="2"/>
        <v>0</v>
      </c>
      <c r="F129" s="7">
        <f t="shared" si="5"/>
        <v>108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2">
        <f t="shared" si="1"/>
        <v>249.8739597</v>
      </c>
      <c r="C130" s="73">
        <f t="shared" si="3"/>
        <v>778.7386373</v>
      </c>
      <c r="D130" s="73">
        <f t="shared" si="4"/>
        <v>77623.98977</v>
      </c>
      <c r="E130" s="73">
        <f t="shared" si="2"/>
        <v>0</v>
      </c>
      <c r="F130" s="7">
        <f t="shared" si="5"/>
        <v>109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2">
        <f t="shared" si="1"/>
        <v>252.3726993</v>
      </c>
      <c r="C131" s="73">
        <f t="shared" si="3"/>
        <v>776.2398977</v>
      </c>
      <c r="D131" s="73">
        <f t="shared" si="4"/>
        <v>77371.61707</v>
      </c>
      <c r="E131" s="73">
        <f t="shared" si="2"/>
        <v>0</v>
      </c>
      <c r="F131" s="7">
        <f t="shared" si="5"/>
        <v>110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2">
        <f t="shared" si="1"/>
        <v>254.8964263</v>
      </c>
      <c r="C132" s="73">
        <f t="shared" si="3"/>
        <v>773.7161707</v>
      </c>
      <c r="D132" s="73">
        <f t="shared" si="4"/>
        <v>77116.72064</v>
      </c>
      <c r="E132" s="73">
        <f t="shared" si="2"/>
        <v>0</v>
      </c>
      <c r="F132" s="7">
        <f t="shared" si="5"/>
        <v>111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2">
        <f t="shared" si="1"/>
        <v>257.4453905</v>
      </c>
      <c r="C133" s="73">
        <f t="shared" si="3"/>
        <v>771.1672064</v>
      </c>
      <c r="D133" s="73">
        <f t="shared" si="4"/>
        <v>76859.27525</v>
      </c>
      <c r="E133" s="73">
        <f t="shared" si="2"/>
        <v>0</v>
      </c>
      <c r="F133" s="7">
        <f t="shared" si="5"/>
        <v>112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2">
        <f t="shared" si="1"/>
        <v>260.0198444</v>
      </c>
      <c r="C134" s="73">
        <f t="shared" si="3"/>
        <v>768.5927525</v>
      </c>
      <c r="D134" s="73">
        <f t="shared" si="4"/>
        <v>76599.25541</v>
      </c>
      <c r="E134" s="73">
        <f t="shared" si="2"/>
        <v>0</v>
      </c>
      <c r="F134" s="7">
        <f t="shared" si="5"/>
        <v>113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2">
        <f t="shared" si="1"/>
        <v>1291.23264</v>
      </c>
      <c r="C135" s="73">
        <f t="shared" si="3"/>
        <v>765.9925541</v>
      </c>
      <c r="D135" s="73">
        <f t="shared" si="4"/>
        <v>75308.02277</v>
      </c>
      <c r="E135" s="73">
        <f t="shared" si="2"/>
        <v>0</v>
      </c>
      <c r="F135" s="7">
        <f t="shared" si="5"/>
        <v>114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2">
        <f t="shared" si="1"/>
        <v>275.5323693</v>
      </c>
      <c r="C136" s="73">
        <f t="shared" si="3"/>
        <v>753.0802277</v>
      </c>
      <c r="D136" s="73">
        <f t="shared" si="4"/>
        <v>75032.4904</v>
      </c>
      <c r="E136" s="73">
        <f t="shared" si="2"/>
        <v>0</v>
      </c>
      <c r="F136" s="7">
        <f t="shared" si="5"/>
        <v>115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2">
        <f t="shared" si="1"/>
        <v>278.287693</v>
      </c>
      <c r="C137" s="73">
        <f t="shared" si="3"/>
        <v>750.324904</v>
      </c>
      <c r="D137" s="73">
        <f t="shared" si="4"/>
        <v>74754.2027</v>
      </c>
      <c r="E137" s="73">
        <f t="shared" si="2"/>
        <v>0</v>
      </c>
      <c r="F137" s="7">
        <f t="shared" si="5"/>
        <v>116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2">
        <f t="shared" si="1"/>
        <v>281.0705699</v>
      </c>
      <c r="C138" s="73">
        <f t="shared" si="3"/>
        <v>747.542027</v>
      </c>
      <c r="D138" s="73">
        <f t="shared" si="4"/>
        <v>74473.13213</v>
      </c>
      <c r="E138" s="73">
        <f t="shared" si="2"/>
        <v>0</v>
      </c>
      <c r="F138" s="7">
        <f t="shared" si="5"/>
        <v>117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2">
        <f t="shared" si="1"/>
        <v>283.8812756</v>
      </c>
      <c r="C139" s="73">
        <f t="shared" si="3"/>
        <v>744.7313213</v>
      </c>
      <c r="D139" s="73">
        <f t="shared" si="4"/>
        <v>74189.25086</v>
      </c>
      <c r="E139" s="73">
        <f t="shared" si="2"/>
        <v>0</v>
      </c>
      <c r="F139" s="7">
        <f t="shared" si="5"/>
        <v>118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2">
        <f t="shared" si="1"/>
        <v>286.7200883</v>
      </c>
      <c r="C140" s="73">
        <f t="shared" si="3"/>
        <v>741.8925086</v>
      </c>
      <c r="D140" s="73">
        <f t="shared" si="4"/>
        <v>73902.53077</v>
      </c>
      <c r="E140" s="73">
        <f t="shared" si="2"/>
        <v>0</v>
      </c>
      <c r="F140" s="7">
        <f t="shared" si="5"/>
        <v>119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2">
        <f t="shared" si="1"/>
        <v>289.5872892</v>
      </c>
      <c r="C141" s="73">
        <f t="shared" si="3"/>
        <v>739.0253077</v>
      </c>
      <c r="D141" s="73">
        <f t="shared" si="4"/>
        <v>73612.94348</v>
      </c>
      <c r="E141" s="73">
        <f t="shared" si="2"/>
        <v>0</v>
      </c>
      <c r="F141" s="7">
        <f t="shared" si="5"/>
        <v>120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2">
        <f t="shared" si="1"/>
        <v>292.4831621</v>
      </c>
      <c r="C142" s="73">
        <f t="shared" si="3"/>
        <v>736.1294348</v>
      </c>
      <c r="D142" s="73">
        <f t="shared" si="4"/>
        <v>73320.46032</v>
      </c>
      <c r="E142" s="73">
        <f t="shared" si="2"/>
        <v>0</v>
      </c>
      <c r="F142" s="7">
        <f t="shared" si="5"/>
        <v>121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2">
        <f t="shared" si="1"/>
        <v>295.4079937</v>
      </c>
      <c r="C143" s="73">
        <f t="shared" si="3"/>
        <v>733.2046032</v>
      </c>
      <c r="D143" s="73">
        <f t="shared" si="4"/>
        <v>73025.05232</v>
      </c>
      <c r="E143" s="73">
        <f t="shared" si="2"/>
        <v>0</v>
      </c>
      <c r="F143" s="7">
        <f t="shared" si="5"/>
        <v>122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2">
        <f t="shared" si="1"/>
        <v>298.3620737</v>
      </c>
      <c r="C144" s="73">
        <f t="shared" si="3"/>
        <v>730.2505232</v>
      </c>
      <c r="D144" s="73">
        <f t="shared" si="4"/>
        <v>72726.69025</v>
      </c>
      <c r="E144" s="73">
        <f t="shared" si="2"/>
        <v>0</v>
      </c>
      <c r="F144" s="7">
        <f t="shared" si="5"/>
        <v>123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2">
        <f t="shared" si="1"/>
        <v>301.3456944</v>
      </c>
      <c r="C145" s="73">
        <f t="shared" si="3"/>
        <v>727.2669025</v>
      </c>
      <c r="D145" s="73">
        <f t="shared" si="4"/>
        <v>72425.34456</v>
      </c>
      <c r="E145" s="73">
        <f t="shared" si="2"/>
        <v>0</v>
      </c>
      <c r="F145" s="7">
        <f t="shared" si="5"/>
        <v>124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2">
        <f t="shared" si="1"/>
        <v>304.3591514</v>
      </c>
      <c r="C146" s="73">
        <f t="shared" si="3"/>
        <v>724.2534456</v>
      </c>
      <c r="D146" s="73">
        <f t="shared" si="4"/>
        <v>72120.9854</v>
      </c>
      <c r="E146" s="73">
        <f t="shared" si="2"/>
        <v>0</v>
      </c>
      <c r="F146" s="7">
        <f t="shared" si="5"/>
        <v>125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2">
        <f t="shared" si="1"/>
        <v>1336.01534</v>
      </c>
      <c r="C147" s="73">
        <f t="shared" si="3"/>
        <v>721.209854</v>
      </c>
      <c r="D147" s="73">
        <f t="shared" si="4"/>
        <v>70784.97006</v>
      </c>
      <c r="E147" s="73">
        <f t="shared" si="2"/>
        <v>0</v>
      </c>
      <c r="F147" s="7">
        <f t="shared" si="5"/>
        <v>126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2">
        <f t="shared" si="1"/>
        <v>320.7628963</v>
      </c>
      <c r="C148" s="73">
        <f t="shared" si="3"/>
        <v>707.8497006</v>
      </c>
      <c r="D148" s="73">
        <f t="shared" si="4"/>
        <v>70464.20717</v>
      </c>
      <c r="E148" s="73">
        <f t="shared" si="2"/>
        <v>0</v>
      </c>
      <c r="F148" s="7">
        <f t="shared" si="5"/>
        <v>127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2">
        <f t="shared" si="1"/>
        <v>323.9705252</v>
      </c>
      <c r="C149" s="73">
        <f t="shared" si="3"/>
        <v>704.6420717</v>
      </c>
      <c r="D149" s="73">
        <f t="shared" si="4"/>
        <v>70140.23664</v>
      </c>
      <c r="E149" s="73">
        <f t="shared" si="2"/>
        <v>0</v>
      </c>
      <c r="F149" s="7">
        <f t="shared" si="5"/>
        <v>128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2">
        <f t="shared" si="1"/>
        <v>327.2102305</v>
      </c>
      <c r="C150" s="73">
        <f t="shared" si="3"/>
        <v>701.4023664</v>
      </c>
      <c r="D150" s="73">
        <f t="shared" si="4"/>
        <v>69813.02641</v>
      </c>
      <c r="E150" s="73">
        <f t="shared" si="2"/>
        <v>0</v>
      </c>
      <c r="F150" s="7">
        <f t="shared" si="5"/>
        <v>129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2">
        <f t="shared" si="1"/>
        <v>330.4823328</v>
      </c>
      <c r="C151" s="73">
        <f t="shared" si="3"/>
        <v>698.1302641</v>
      </c>
      <c r="D151" s="73">
        <f t="shared" si="4"/>
        <v>69482.54408</v>
      </c>
      <c r="E151" s="73">
        <f t="shared" si="2"/>
        <v>0</v>
      </c>
      <c r="F151" s="7">
        <f t="shared" si="5"/>
        <v>130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2">
        <f t="shared" si="1"/>
        <v>333.7871561</v>
      </c>
      <c r="C152" s="73">
        <f t="shared" si="3"/>
        <v>694.8254408</v>
      </c>
      <c r="D152" s="73">
        <f t="shared" si="4"/>
        <v>69148.75692</v>
      </c>
      <c r="E152" s="73">
        <f t="shared" si="2"/>
        <v>0</v>
      </c>
      <c r="F152" s="7">
        <f t="shared" si="5"/>
        <v>131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2">
        <f t="shared" si="1"/>
        <v>337.1250277</v>
      </c>
      <c r="C153" s="73">
        <f t="shared" si="3"/>
        <v>691.4875692</v>
      </c>
      <c r="D153" s="73">
        <f t="shared" si="4"/>
        <v>68811.6319</v>
      </c>
      <c r="E153" s="73">
        <f t="shared" si="2"/>
        <v>0</v>
      </c>
      <c r="F153" s="7">
        <f t="shared" si="5"/>
        <v>132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2">
        <f t="shared" si="1"/>
        <v>340.496278</v>
      </c>
      <c r="C154" s="73">
        <f t="shared" si="3"/>
        <v>688.116319</v>
      </c>
      <c r="D154" s="73">
        <f t="shared" si="4"/>
        <v>68471.13562</v>
      </c>
      <c r="E154" s="73">
        <f t="shared" si="2"/>
        <v>0</v>
      </c>
      <c r="F154" s="7">
        <f t="shared" si="5"/>
        <v>133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2">
        <f t="shared" si="1"/>
        <v>343.9012407</v>
      </c>
      <c r="C155" s="73">
        <f t="shared" si="3"/>
        <v>684.7113562</v>
      </c>
      <c r="D155" s="73">
        <f t="shared" si="4"/>
        <v>68127.23438</v>
      </c>
      <c r="E155" s="73">
        <f t="shared" si="2"/>
        <v>0</v>
      </c>
      <c r="F155" s="7">
        <f t="shared" si="5"/>
        <v>134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2">
        <f t="shared" si="1"/>
        <v>347.3402531</v>
      </c>
      <c r="C156" s="73">
        <f t="shared" si="3"/>
        <v>681.2723438</v>
      </c>
      <c r="D156" s="73">
        <f t="shared" si="4"/>
        <v>67779.89412</v>
      </c>
      <c r="E156" s="73">
        <f t="shared" si="2"/>
        <v>0</v>
      </c>
      <c r="F156" s="7">
        <f t="shared" si="5"/>
        <v>135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2">
        <f t="shared" si="1"/>
        <v>350.8136557</v>
      </c>
      <c r="C157" s="73">
        <f t="shared" si="3"/>
        <v>677.7989412</v>
      </c>
      <c r="D157" s="73">
        <f t="shared" si="4"/>
        <v>67429.08047</v>
      </c>
      <c r="E157" s="73">
        <f t="shared" si="2"/>
        <v>0</v>
      </c>
      <c r="F157" s="7">
        <f t="shared" si="5"/>
        <v>136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2">
        <f t="shared" si="1"/>
        <v>354.3217922</v>
      </c>
      <c r="C158" s="73">
        <f t="shared" si="3"/>
        <v>674.2908047</v>
      </c>
      <c r="D158" s="73">
        <f t="shared" si="4"/>
        <v>67074.75868</v>
      </c>
      <c r="E158" s="73">
        <f t="shared" si="2"/>
        <v>0</v>
      </c>
      <c r="F158" s="7">
        <f t="shared" si="5"/>
        <v>137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2">
        <f t="shared" si="1"/>
        <v>1386.477607</v>
      </c>
      <c r="C159" s="73">
        <f t="shared" si="3"/>
        <v>670.7475868</v>
      </c>
      <c r="D159" s="73">
        <f t="shared" si="4"/>
        <v>65688.28107</v>
      </c>
      <c r="E159" s="73">
        <f t="shared" si="2"/>
        <v>0</v>
      </c>
      <c r="F159" s="7">
        <f t="shared" si="5"/>
        <v>138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2">
        <f t="shared" si="1"/>
        <v>371.7297862</v>
      </c>
      <c r="C160" s="73">
        <f t="shared" si="3"/>
        <v>656.8828107</v>
      </c>
      <c r="D160" s="73">
        <f t="shared" si="4"/>
        <v>65316.55128</v>
      </c>
      <c r="E160" s="73">
        <f t="shared" si="2"/>
        <v>0</v>
      </c>
      <c r="F160" s="7">
        <f t="shared" si="5"/>
        <v>139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2">
        <f t="shared" si="1"/>
        <v>375.4470841</v>
      </c>
      <c r="C161" s="73">
        <f t="shared" si="3"/>
        <v>653.1655128</v>
      </c>
      <c r="D161" s="73">
        <f t="shared" si="4"/>
        <v>64941.1042</v>
      </c>
      <c r="E161" s="73">
        <f t="shared" si="2"/>
        <v>0</v>
      </c>
      <c r="F161" s="7">
        <f t="shared" si="5"/>
        <v>140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2">
        <f t="shared" si="1"/>
        <v>379.2015549</v>
      </c>
      <c r="C162" s="73">
        <f t="shared" si="3"/>
        <v>649.411042</v>
      </c>
      <c r="D162" s="73">
        <f t="shared" si="4"/>
        <v>64561.90264</v>
      </c>
      <c r="E162" s="73">
        <f t="shared" si="2"/>
        <v>0</v>
      </c>
      <c r="F162" s="7">
        <f t="shared" si="5"/>
        <v>141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2">
        <f t="shared" si="1"/>
        <v>382.9935705</v>
      </c>
      <c r="C163" s="73">
        <f t="shared" si="3"/>
        <v>645.6190264</v>
      </c>
      <c r="D163" s="73">
        <f t="shared" si="4"/>
        <v>64178.90907</v>
      </c>
      <c r="E163" s="73">
        <f t="shared" si="2"/>
        <v>0</v>
      </c>
      <c r="F163" s="7">
        <f t="shared" si="5"/>
        <v>142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2">
        <f t="shared" si="1"/>
        <v>386.8235062</v>
      </c>
      <c r="C164" s="73">
        <f t="shared" si="3"/>
        <v>641.7890907</v>
      </c>
      <c r="D164" s="73">
        <f t="shared" si="4"/>
        <v>63792.08557</v>
      </c>
      <c r="E164" s="73">
        <f t="shared" si="2"/>
        <v>0</v>
      </c>
      <c r="F164" s="7">
        <f t="shared" si="5"/>
        <v>143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2">
        <f t="shared" si="1"/>
        <v>390.6917412</v>
      </c>
      <c r="C165" s="73">
        <f t="shared" si="3"/>
        <v>637.9208557</v>
      </c>
      <c r="D165" s="73">
        <f t="shared" si="4"/>
        <v>63401.39383</v>
      </c>
      <c r="E165" s="73">
        <f t="shared" si="2"/>
        <v>0</v>
      </c>
      <c r="F165" s="7">
        <f t="shared" si="5"/>
        <v>144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2">
        <f t="shared" si="1"/>
        <v>394.5986587</v>
      </c>
      <c r="C166" s="73">
        <f t="shared" si="3"/>
        <v>634.0139383</v>
      </c>
      <c r="D166" s="73">
        <f t="shared" si="4"/>
        <v>63006.79517</v>
      </c>
      <c r="E166" s="73">
        <f t="shared" si="2"/>
        <v>0</v>
      </c>
      <c r="F166" s="7">
        <f t="shared" si="5"/>
        <v>145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2">
        <f t="shared" si="1"/>
        <v>398.5446452</v>
      </c>
      <c r="C167" s="73">
        <f t="shared" si="3"/>
        <v>630.0679517</v>
      </c>
      <c r="D167" s="73">
        <f t="shared" si="4"/>
        <v>62608.25052</v>
      </c>
      <c r="E167" s="73">
        <f t="shared" si="2"/>
        <v>0</v>
      </c>
      <c r="F167" s="7">
        <f t="shared" si="5"/>
        <v>146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2">
        <f t="shared" si="1"/>
        <v>402.5300917</v>
      </c>
      <c r="C168" s="73">
        <f t="shared" si="3"/>
        <v>626.0825052</v>
      </c>
      <c r="D168" s="73">
        <f t="shared" si="4"/>
        <v>62205.72043</v>
      </c>
      <c r="E168" s="73">
        <f t="shared" si="2"/>
        <v>0</v>
      </c>
      <c r="F168" s="7">
        <f t="shared" si="5"/>
        <v>147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2">
        <f t="shared" si="1"/>
        <v>406.5553926</v>
      </c>
      <c r="C169" s="73">
        <f t="shared" si="3"/>
        <v>622.0572043</v>
      </c>
      <c r="D169" s="73">
        <f t="shared" si="4"/>
        <v>61799.16504</v>
      </c>
      <c r="E169" s="73">
        <f t="shared" si="2"/>
        <v>0</v>
      </c>
      <c r="F169" s="7">
        <f t="shared" si="5"/>
        <v>148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2">
        <f t="shared" si="1"/>
        <v>410.6209465</v>
      </c>
      <c r="C170" s="73">
        <f t="shared" si="3"/>
        <v>617.9916504</v>
      </c>
      <c r="D170" s="73">
        <f t="shared" si="4"/>
        <v>61388.54409</v>
      </c>
      <c r="E170" s="73">
        <f t="shared" si="2"/>
        <v>0</v>
      </c>
      <c r="F170" s="7">
        <f t="shared" si="5"/>
        <v>149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2">
        <f t="shared" si="1"/>
        <v>1443.339753</v>
      </c>
      <c r="C171" s="73">
        <f t="shared" si="3"/>
        <v>613.8854409</v>
      </c>
      <c r="D171" s="73">
        <f t="shared" si="4"/>
        <v>59945.20434</v>
      </c>
      <c r="E171" s="73">
        <f t="shared" si="2"/>
        <v>0</v>
      </c>
      <c r="F171" s="7">
        <f t="shared" si="5"/>
        <v>150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2">
        <f t="shared" si="1"/>
        <v>429.1605535</v>
      </c>
      <c r="C172" s="73">
        <f t="shared" si="3"/>
        <v>599.4520434</v>
      </c>
      <c r="D172" s="73">
        <f t="shared" si="4"/>
        <v>59516.04379</v>
      </c>
      <c r="E172" s="73">
        <f t="shared" si="2"/>
        <v>0</v>
      </c>
      <c r="F172" s="7">
        <f t="shared" si="5"/>
        <v>151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2">
        <f t="shared" si="1"/>
        <v>433.4521591</v>
      </c>
      <c r="C173" s="73">
        <f t="shared" si="3"/>
        <v>595.1604379</v>
      </c>
      <c r="D173" s="73">
        <f t="shared" si="4"/>
        <v>59082.59163</v>
      </c>
      <c r="E173" s="73">
        <f t="shared" si="2"/>
        <v>0</v>
      </c>
      <c r="F173" s="7">
        <f t="shared" si="5"/>
        <v>152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2">
        <f t="shared" si="1"/>
        <v>437.7866807</v>
      </c>
      <c r="C174" s="73">
        <f t="shared" si="3"/>
        <v>590.8259163</v>
      </c>
      <c r="D174" s="73">
        <f t="shared" si="4"/>
        <v>58644.80495</v>
      </c>
      <c r="E174" s="73">
        <f t="shared" si="2"/>
        <v>0</v>
      </c>
      <c r="F174" s="7">
        <f t="shared" si="5"/>
        <v>153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2">
        <f t="shared" si="1"/>
        <v>442.1645475</v>
      </c>
      <c r="C175" s="73">
        <f t="shared" si="3"/>
        <v>586.4480495</v>
      </c>
      <c r="D175" s="73">
        <f t="shared" si="4"/>
        <v>58202.6404</v>
      </c>
      <c r="E175" s="73">
        <f t="shared" si="2"/>
        <v>0</v>
      </c>
      <c r="F175" s="7">
        <f t="shared" si="5"/>
        <v>154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2">
        <f t="shared" si="1"/>
        <v>446.5861929</v>
      </c>
      <c r="C176" s="73">
        <f t="shared" si="3"/>
        <v>582.026404</v>
      </c>
      <c r="D176" s="73">
        <f t="shared" si="4"/>
        <v>57756.0542</v>
      </c>
      <c r="E176" s="73">
        <f t="shared" si="2"/>
        <v>0</v>
      </c>
      <c r="F176" s="7">
        <f t="shared" si="5"/>
        <v>155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2">
        <f t="shared" si="1"/>
        <v>451.0520549</v>
      </c>
      <c r="C177" s="73">
        <f t="shared" si="3"/>
        <v>577.560542</v>
      </c>
      <c r="D177" s="73">
        <f t="shared" si="4"/>
        <v>57305.00215</v>
      </c>
      <c r="E177" s="73">
        <f t="shared" si="2"/>
        <v>0</v>
      </c>
      <c r="F177" s="7">
        <f t="shared" si="5"/>
        <v>156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2">
        <f t="shared" si="1"/>
        <v>455.5625754</v>
      </c>
      <c r="C178" s="73">
        <f t="shared" si="3"/>
        <v>573.0500215</v>
      </c>
      <c r="D178" s="73">
        <f t="shared" si="4"/>
        <v>56849.43957</v>
      </c>
      <c r="E178" s="73">
        <f t="shared" si="2"/>
        <v>0</v>
      </c>
      <c r="F178" s="7">
        <f t="shared" si="5"/>
        <v>157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2">
        <f t="shared" si="1"/>
        <v>460.1182012</v>
      </c>
      <c r="C179" s="73">
        <f t="shared" si="3"/>
        <v>568.4943957</v>
      </c>
      <c r="D179" s="73">
        <f t="shared" si="4"/>
        <v>56389.32137</v>
      </c>
      <c r="E179" s="73">
        <f t="shared" si="2"/>
        <v>0</v>
      </c>
      <c r="F179" s="7">
        <f t="shared" si="5"/>
        <v>158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2">
        <f t="shared" si="1"/>
        <v>464.7193832</v>
      </c>
      <c r="C180" s="73">
        <f t="shared" si="3"/>
        <v>563.8932137</v>
      </c>
      <c r="D180" s="73">
        <f t="shared" si="4"/>
        <v>55924.60199</v>
      </c>
      <c r="E180" s="73">
        <f t="shared" si="2"/>
        <v>0</v>
      </c>
      <c r="F180" s="7">
        <f t="shared" si="5"/>
        <v>159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2">
        <f t="shared" si="1"/>
        <v>469.366577</v>
      </c>
      <c r="C181" s="73">
        <f t="shared" si="3"/>
        <v>559.2460199</v>
      </c>
      <c r="D181" s="73">
        <f t="shared" si="4"/>
        <v>55455.23541</v>
      </c>
      <c r="E181" s="73">
        <f t="shared" si="2"/>
        <v>0</v>
      </c>
      <c r="F181" s="7">
        <f t="shared" si="5"/>
        <v>160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2">
        <f t="shared" si="1"/>
        <v>474.0602428</v>
      </c>
      <c r="C182" s="73">
        <f t="shared" si="3"/>
        <v>554.5523541</v>
      </c>
      <c r="D182" s="73">
        <f t="shared" si="4"/>
        <v>54981.17517</v>
      </c>
      <c r="E182" s="73">
        <f t="shared" si="2"/>
        <v>0</v>
      </c>
      <c r="F182" s="7">
        <f t="shared" si="5"/>
        <v>161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2">
        <f t="shared" si="1"/>
        <v>1507.413442</v>
      </c>
      <c r="C183" s="73">
        <f t="shared" si="3"/>
        <v>549.8117517</v>
      </c>
      <c r="D183" s="73">
        <f t="shared" si="4"/>
        <v>53473.76173</v>
      </c>
      <c r="E183" s="73">
        <f t="shared" si="2"/>
        <v>0</v>
      </c>
      <c r="F183" s="7">
        <f t="shared" si="5"/>
        <v>162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2">
        <f t="shared" si="1"/>
        <v>493.8749796</v>
      </c>
      <c r="C184" s="73">
        <f t="shared" si="3"/>
        <v>534.7376173</v>
      </c>
      <c r="D184" s="73">
        <f t="shared" si="4"/>
        <v>52979.88675</v>
      </c>
      <c r="E184" s="73">
        <f t="shared" si="2"/>
        <v>0</v>
      </c>
      <c r="F184" s="7">
        <f t="shared" si="5"/>
        <v>163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2">
        <f t="shared" si="1"/>
        <v>498.8137294</v>
      </c>
      <c r="C185" s="73">
        <f t="shared" si="3"/>
        <v>529.7988675</v>
      </c>
      <c r="D185" s="73">
        <f t="shared" si="4"/>
        <v>52481.07302</v>
      </c>
      <c r="E185" s="73">
        <f t="shared" si="2"/>
        <v>0</v>
      </c>
      <c r="F185" s="7">
        <f t="shared" si="5"/>
        <v>164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2">
        <f t="shared" si="1"/>
        <v>503.8018667</v>
      </c>
      <c r="C186" s="73">
        <f t="shared" si="3"/>
        <v>524.8107302</v>
      </c>
      <c r="D186" s="73">
        <f t="shared" si="4"/>
        <v>51977.27115</v>
      </c>
      <c r="E186" s="73">
        <f t="shared" si="2"/>
        <v>0</v>
      </c>
      <c r="F186" s="7">
        <f t="shared" si="5"/>
        <v>165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2">
        <f t="shared" si="1"/>
        <v>508.8398854</v>
      </c>
      <c r="C187" s="73">
        <f t="shared" si="3"/>
        <v>519.7727115</v>
      </c>
      <c r="D187" s="73">
        <f t="shared" si="4"/>
        <v>51468.43127</v>
      </c>
      <c r="E187" s="73">
        <f t="shared" si="2"/>
        <v>0</v>
      </c>
      <c r="F187" s="7">
        <f t="shared" si="5"/>
        <v>166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2">
        <f t="shared" si="1"/>
        <v>513.9282843</v>
      </c>
      <c r="C188" s="73">
        <f t="shared" si="3"/>
        <v>514.6843127</v>
      </c>
      <c r="D188" s="73">
        <f t="shared" si="4"/>
        <v>50954.50298</v>
      </c>
      <c r="E188" s="73">
        <f t="shared" si="2"/>
        <v>0</v>
      </c>
      <c r="F188" s="7">
        <f t="shared" si="5"/>
        <v>167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2">
        <f t="shared" si="1"/>
        <v>519.0675671</v>
      </c>
      <c r="C189" s="73">
        <f t="shared" si="3"/>
        <v>509.5450298</v>
      </c>
      <c r="D189" s="73">
        <f t="shared" si="4"/>
        <v>50435.43542</v>
      </c>
      <c r="E189" s="73">
        <f t="shared" si="2"/>
        <v>0</v>
      </c>
      <c r="F189" s="7">
        <f t="shared" si="5"/>
        <v>168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2">
        <f t="shared" si="1"/>
        <v>524.2582428</v>
      </c>
      <c r="C190" s="73">
        <f t="shared" si="3"/>
        <v>504.3543542</v>
      </c>
      <c r="D190" s="73">
        <f t="shared" si="4"/>
        <v>49911.17717</v>
      </c>
      <c r="E190" s="73">
        <f t="shared" si="2"/>
        <v>0</v>
      </c>
      <c r="F190" s="7">
        <f t="shared" si="5"/>
        <v>169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2">
        <f t="shared" si="1"/>
        <v>529.5008252</v>
      </c>
      <c r="C191" s="73">
        <f t="shared" si="3"/>
        <v>499.1117717</v>
      </c>
      <c r="D191" s="73">
        <f t="shared" si="4"/>
        <v>49381.67635</v>
      </c>
      <c r="E191" s="73">
        <f t="shared" si="2"/>
        <v>0</v>
      </c>
      <c r="F191" s="7">
        <f t="shared" si="5"/>
        <v>170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2">
        <f t="shared" si="1"/>
        <v>534.7958334</v>
      </c>
      <c r="C192" s="73">
        <f t="shared" si="3"/>
        <v>493.8167635</v>
      </c>
      <c r="D192" s="73">
        <f t="shared" si="4"/>
        <v>48846.88051</v>
      </c>
      <c r="E192" s="73">
        <f t="shared" si="2"/>
        <v>0</v>
      </c>
      <c r="F192" s="7">
        <f t="shared" si="5"/>
        <v>171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2">
        <f t="shared" si="1"/>
        <v>540.1437918</v>
      </c>
      <c r="C193" s="73">
        <f t="shared" si="3"/>
        <v>488.4688051</v>
      </c>
      <c r="D193" s="73">
        <f t="shared" si="4"/>
        <v>48306.73672</v>
      </c>
      <c r="E193" s="73">
        <f t="shared" si="2"/>
        <v>0</v>
      </c>
      <c r="F193" s="7">
        <f t="shared" si="5"/>
        <v>172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2">
        <f t="shared" si="1"/>
        <v>545.5452297</v>
      </c>
      <c r="C194" s="73">
        <f t="shared" si="3"/>
        <v>483.0673672</v>
      </c>
      <c r="D194" s="73">
        <f t="shared" si="4"/>
        <v>47761.19149</v>
      </c>
      <c r="E194" s="73">
        <f t="shared" si="2"/>
        <v>0</v>
      </c>
      <c r="F194" s="7">
        <f t="shared" si="5"/>
        <v>173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2">
        <f t="shared" si="1"/>
        <v>1579.613279</v>
      </c>
      <c r="C195" s="73">
        <f t="shared" si="3"/>
        <v>477.6119149</v>
      </c>
      <c r="D195" s="73">
        <f t="shared" si="4"/>
        <v>46181.57821</v>
      </c>
      <c r="E195" s="73">
        <f t="shared" si="2"/>
        <v>0</v>
      </c>
      <c r="F195" s="7">
        <f t="shared" si="5"/>
        <v>174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2">
        <f t="shared" si="1"/>
        <v>566.7968148</v>
      </c>
      <c r="C196" s="73">
        <f t="shared" si="3"/>
        <v>461.8157821</v>
      </c>
      <c r="D196" s="73">
        <f t="shared" si="4"/>
        <v>45614.7814</v>
      </c>
      <c r="E196" s="73">
        <f t="shared" si="2"/>
        <v>0</v>
      </c>
      <c r="F196" s="7">
        <f t="shared" si="5"/>
        <v>175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2">
        <f t="shared" si="1"/>
        <v>572.4647829</v>
      </c>
      <c r="C197" s="73">
        <f t="shared" si="3"/>
        <v>456.147814</v>
      </c>
      <c r="D197" s="73">
        <f t="shared" si="4"/>
        <v>45042.31662</v>
      </c>
      <c r="E197" s="73">
        <f t="shared" si="2"/>
        <v>0</v>
      </c>
      <c r="F197" s="7">
        <f t="shared" si="5"/>
        <v>176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2">
        <f t="shared" si="1"/>
        <v>578.1894308</v>
      </c>
      <c r="C198" s="73">
        <f t="shared" si="3"/>
        <v>450.4231662</v>
      </c>
      <c r="D198" s="73">
        <f t="shared" si="4"/>
        <v>44464.12719</v>
      </c>
      <c r="E198" s="73">
        <f t="shared" si="2"/>
        <v>0</v>
      </c>
      <c r="F198" s="7">
        <f t="shared" si="5"/>
        <v>177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2">
        <f t="shared" si="1"/>
        <v>583.9713251</v>
      </c>
      <c r="C199" s="73">
        <f t="shared" si="3"/>
        <v>444.6412719</v>
      </c>
      <c r="D199" s="73">
        <f t="shared" si="4"/>
        <v>43880.15586</v>
      </c>
      <c r="E199" s="73">
        <f t="shared" si="2"/>
        <v>0</v>
      </c>
      <c r="F199" s="7">
        <f t="shared" si="5"/>
        <v>178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2">
        <f t="shared" si="1"/>
        <v>589.8110383</v>
      </c>
      <c r="C200" s="73">
        <f t="shared" si="3"/>
        <v>438.8015586</v>
      </c>
      <c r="D200" s="73">
        <f t="shared" si="4"/>
        <v>43290.34482</v>
      </c>
      <c r="E200" s="73">
        <f t="shared" si="2"/>
        <v>0</v>
      </c>
      <c r="F200" s="7">
        <f t="shared" si="5"/>
        <v>179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2">
        <f t="shared" si="1"/>
        <v>595.7091487</v>
      </c>
      <c r="C201" s="73">
        <f t="shared" si="3"/>
        <v>432.9034482</v>
      </c>
      <c r="D201" s="73">
        <f t="shared" si="4"/>
        <v>42694.63567</v>
      </c>
      <c r="E201" s="73">
        <f t="shared" si="2"/>
        <v>0</v>
      </c>
      <c r="F201" s="7">
        <f t="shared" si="5"/>
        <v>180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2">
        <f t="shared" si="1"/>
        <v>601.6662402</v>
      </c>
      <c r="C202" s="73">
        <f t="shared" si="3"/>
        <v>426.9463567</v>
      </c>
      <c r="D202" s="73">
        <f t="shared" si="4"/>
        <v>42092.96943</v>
      </c>
      <c r="E202" s="73">
        <f t="shared" si="2"/>
        <v>0</v>
      </c>
      <c r="F202" s="7">
        <f t="shared" si="5"/>
        <v>181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2">
        <f t="shared" si="1"/>
        <v>607.6829026</v>
      </c>
      <c r="C203" s="73">
        <f t="shared" si="3"/>
        <v>420.9296943</v>
      </c>
      <c r="D203" s="73">
        <f t="shared" si="4"/>
        <v>41485.28653</v>
      </c>
      <c r="E203" s="73">
        <f t="shared" si="2"/>
        <v>0</v>
      </c>
      <c r="F203" s="7">
        <f t="shared" si="5"/>
        <v>182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2">
        <f t="shared" si="1"/>
        <v>613.7597316</v>
      </c>
      <c r="C204" s="73">
        <f t="shared" si="3"/>
        <v>414.8528653</v>
      </c>
      <c r="D204" s="73">
        <f t="shared" si="4"/>
        <v>40871.5268</v>
      </c>
      <c r="E204" s="73">
        <f t="shared" si="2"/>
        <v>0</v>
      </c>
      <c r="F204" s="7">
        <f t="shared" si="5"/>
        <v>183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2">
        <f t="shared" si="1"/>
        <v>619.8973289</v>
      </c>
      <c r="C205" s="73">
        <f t="shared" si="3"/>
        <v>408.715268</v>
      </c>
      <c r="D205" s="73">
        <f t="shared" si="4"/>
        <v>40251.62947</v>
      </c>
      <c r="E205" s="73">
        <f t="shared" si="2"/>
        <v>0</v>
      </c>
      <c r="F205" s="7">
        <f t="shared" si="5"/>
        <v>184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2">
        <f t="shared" si="1"/>
        <v>626.0963022</v>
      </c>
      <c r="C206" s="73">
        <f t="shared" si="3"/>
        <v>402.5162947</v>
      </c>
      <c r="D206" s="73">
        <f t="shared" si="4"/>
        <v>39625.53317</v>
      </c>
      <c r="E206" s="73">
        <f t="shared" si="2"/>
        <v>0</v>
      </c>
      <c r="F206" s="7">
        <f t="shared" si="5"/>
        <v>185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2">
        <f t="shared" si="1"/>
        <v>1660.969862</v>
      </c>
      <c r="C207" s="73">
        <f t="shared" si="3"/>
        <v>396.2553317</v>
      </c>
      <c r="D207" s="73">
        <f t="shared" si="4"/>
        <v>37964.56331</v>
      </c>
      <c r="E207" s="73">
        <f t="shared" si="2"/>
        <v>0</v>
      </c>
      <c r="F207" s="7">
        <f t="shared" si="5"/>
        <v>186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2">
        <f t="shared" si="1"/>
        <v>648.9669639</v>
      </c>
      <c r="C208" s="73">
        <f t="shared" si="3"/>
        <v>379.6456331</v>
      </c>
      <c r="D208" s="73">
        <f t="shared" si="4"/>
        <v>37315.59634</v>
      </c>
      <c r="E208" s="73">
        <f t="shared" si="2"/>
        <v>0</v>
      </c>
      <c r="F208" s="7">
        <f t="shared" si="5"/>
        <v>187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2">
        <f t="shared" si="1"/>
        <v>655.4566335</v>
      </c>
      <c r="C209" s="73">
        <f t="shared" si="3"/>
        <v>373.1559634</v>
      </c>
      <c r="D209" s="73">
        <f t="shared" si="4"/>
        <v>36660.13971</v>
      </c>
      <c r="E209" s="73">
        <f t="shared" si="2"/>
        <v>0</v>
      </c>
      <c r="F209" s="7">
        <f t="shared" si="5"/>
        <v>188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2">
        <f t="shared" si="1"/>
        <v>662.0111998</v>
      </c>
      <c r="C210" s="73">
        <f t="shared" si="3"/>
        <v>366.6013971</v>
      </c>
      <c r="D210" s="73">
        <f t="shared" si="4"/>
        <v>35998.12851</v>
      </c>
      <c r="E210" s="73">
        <f t="shared" si="2"/>
        <v>0</v>
      </c>
      <c r="F210" s="7">
        <f t="shared" si="5"/>
        <v>189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2">
        <f t="shared" si="1"/>
        <v>668.6313118</v>
      </c>
      <c r="C211" s="73">
        <f t="shared" si="3"/>
        <v>359.9812851</v>
      </c>
      <c r="D211" s="73">
        <f t="shared" si="4"/>
        <v>35329.4972</v>
      </c>
      <c r="E211" s="73">
        <f t="shared" si="2"/>
        <v>0</v>
      </c>
      <c r="F211" s="7">
        <f t="shared" si="5"/>
        <v>190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2">
        <f t="shared" si="1"/>
        <v>675.317625</v>
      </c>
      <c r="C212" s="73">
        <f t="shared" si="3"/>
        <v>353.294972</v>
      </c>
      <c r="D212" s="73">
        <f t="shared" si="4"/>
        <v>34654.17957</v>
      </c>
      <c r="E212" s="73">
        <f t="shared" si="2"/>
        <v>0</v>
      </c>
      <c r="F212" s="7">
        <f t="shared" si="5"/>
        <v>191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2">
        <f t="shared" si="1"/>
        <v>682.0708012</v>
      </c>
      <c r="C213" s="73">
        <f t="shared" si="3"/>
        <v>346.5417957</v>
      </c>
      <c r="D213" s="73">
        <f t="shared" si="4"/>
        <v>33972.10877</v>
      </c>
      <c r="E213" s="73">
        <f t="shared" si="2"/>
        <v>0</v>
      </c>
      <c r="F213" s="7">
        <f t="shared" si="5"/>
        <v>192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2">
        <f t="shared" si="1"/>
        <v>688.8915092</v>
      </c>
      <c r="C214" s="73">
        <f t="shared" si="3"/>
        <v>339.7210877</v>
      </c>
      <c r="D214" s="73">
        <f t="shared" si="4"/>
        <v>33283.21726</v>
      </c>
      <c r="E214" s="73">
        <f t="shared" si="2"/>
        <v>0</v>
      </c>
      <c r="F214" s="7">
        <f t="shared" si="5"/>
        <v>193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2">
        <f t="shared" si="1"/>
        <v>695.7804243</v>
      </c>
      <c r="C215" s="73">
        <f t="shared" si="3"/>
        <v>332.8321726</v>
      </c>
      <c r="D215" s="73">
        <f t="shared" si="4"/>
        <v>32587.43684</v>
      </c>
      <c r="E215" s="73">
        <f t="shared" si="2"/>
        <v>0</v>
      </c>
      <c r="F215" s="7">
        <f t="shared" si="5"/>
        <v>194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2">
        <f t="shared" si="1"/>
        <v>702.7382286</v>
      </c>
      <c r="C216" s="73">
        <f t="shared" si="3"/>
        <v>325.8743684</v>
      </c>
      <c r="D216" s="73">
        <f t="shared" si="4"/>
        <v>31884.69861</v>
      </c>
      <c r="E216" s="73">
        <f t="shared" si="2"/>
        <v>0</v>
      </c>
      <c r="F216" s="7">
        <f t="shared" si="5"/>
        <v>195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2">
        <f t="shared" si="1"/>
        <v>709.7656108</v>
      </c>
      <c r="C217" s="73">
        <f t="shared" si="3"/>
        <v>318.8469861</v>
      </c>
      <c r="D217" s="73">
        <f t="shared" si="4"/>
        <v>31174.933</v>
      </c>
      <c r="E217" s="73">
        <f t="shared" si="2"/>
        <v>0</v>
      </c>
      <c r="F217" s="7">
        <f t="shared" si="5"/>
        <v>196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2">
        <f t="shared" si="1"/>
        <v>716.863267</v>
      </c>
      <c r="C218" s="73">
        <f t="shared" si="3"/>
        <v>311.74933</v>
      </c>
      <c r="D218" s="73">
        <f t="shared" si="4"/>
        <v>30458.06973</v>
      </c>
      <c r="E218" s="73">
        <f t="shared" si="2"/>
        <v>0</v>
      </c>
      <c r="F218" s="7">
        <f t="shared" si="5"/>
        <v>197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2">
        <f t="shared" si="1"/>
        <v>1752.644497</v>
      </c>
      <c r="C219" s="73">
        <f t="shared" si="3"/>
        <v>304.5806973</v>
      </c>
      <c r="D219" s="73">
        <f t="shared" si="4"/>
        <v>28705.42523</v>
      </c>
      <c r="E219" s="73">
        <f t="shared" si="2"/>
        <v>0</v>
      </c>
      <c r="F219" s="7">
        <f t="shared" si="5"/>
        <v>198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2">
        <f t="shared" si="1"/>
        <v>741.5583446</v>
      </c>
      <c r="C220" s="73">
        <f t="shared" si="3"/>
        <v>287.0542523</v>
      </c>
      <c r="D220" s="73">
        <f t="shared" si="4"/>
        <v>27963.86689</v>
      </c>
      <c r="E220" s="73">
        <f t="shared" si="2"/>
        <v>0</v>
      </c>
      <c r="F220" s="7">
        <f t="shared" si="5"/>
        <v>199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2">
        <f t="shared" si="1"/>
        <v>748.973928</v>
      </c>
      <c r="C221" s="73">
        <f t="shared" si="3"/>
        <v>279.6386689</v>
      </c>
      <c r="D221" s="73">
        <f t="shared" si="4"/>
        <v>27214.89296</v>
      </c>
      <c r="E221" s="73">
        <f t="shared" si="2"/>
        <v>0</v>
      </c>
      <c r="F221" s="7">
        <f t="shared" si="5"/>
        <v>200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2">
        <f t="shared" si="1"/>
        <v>756.4636673</v>
      </c>
      <c r="C222" s="73">
        <f t="shared" si="3"/>
        <v>272.1489296</v>
      </c>
      <c r="D222" s="73">
        <f t="shared" si="4"/>
        <v>26458.42929</v>
      </c>
      <c r="E222" s="73">
        <f t="shared" si="2"/>
        <v>0</v>
      </c>
      <c r="F222" s="7">
        <f t="shared" si="5"/>
        <v>201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2">
        <f t="shared" si="1"/>
        <v>764.028304</v>
      </c>
      <c r="C223" s="73">
        <f t="shared" si="3"/>
        <v>264.5842929</v>
      </c>
      <c r="D223" s="73">
        <f t="shared" si="4"/>
        <v>25694.40099</v>
      </c>
      <c r="E223" s="73">
        <f t="shared" si="2"/>
        <v>0</v>
      </c>
      <c r="F223" s="7">
        <f t="shared" si="5"/>
        <v>202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2">
        <f t="shared" si="1"/>
        <v>771.668587</v>
      </c>
      <c r="C224" s="73">
        <f t="shared" si="3"/>
        <v>256.9440099</v>
      </c>
      <c r="D224" s="73">
        <f t="shared" si="4"/>
        <v>24922.7324</v>
      </c>
      <c r="E224" s="73">
        <f t="shared" si="2"/>
        <v>0</v>
      </c>
      <c r="F224" s="7">
        <f t="shared" si="5"/>
        <v>203</v>
      </c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2">
        <f t="shared" si="1"/>
        <v>779.3852729</v>
      </c>
      <c r="C225" s="73">
        <f t="shared" si="3"/>
        <v>249.227324</v>
      </c>
      <c r="D225" s="73">
        <f t="shared" si="4"/>
        <v>24143.34713</v>
      </c>
      <c r="E225" s="73">
        <f t="shared" si="2"/>
        <v>0</v>
      </c>
      <c r="F225" s="7">
        <f t="shared" si="5"/>
        <v>204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2">
        <f t="shared" si="1"/>
        <v>787.1791256</v>
      </c>
      <c r="C226" s="73">
        <f t="shared" si="3"/>
        <v>241.4334713</v>
      </c>
      <c r="D226" s="73">
        <f t="shared" si="4"/>
        <v>23356.168</v>
      </c>
      <c r="E226" s="73">
        <f t="shared" si="2"/>
        <v>0</v>
      </c>
      <c r="F226" s="7">
        <f t="shared" si="5"/>
        <v>205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2">
        <f t="shared" si="1"/>
        <v>795.0509169</v>
      </c>
      <c r="C227" s="73">
        <f t="shared" si="3"/>
        <v>233.56168</v>
      </c>
      <c r="D227" s="73">
        <f t="shared" si="4"/>
        <v>22561.11709</v>
      </c>
      <c r="E227" s="73">
        <f t="shared" si="2"/>
        <v>0</v>
      </c>
      <c r="F227" s="7">
        <f t="shared" si="5"/>
        <v>206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2">
        <f t="shared" si="1"/>
        <v>803.001426</v>
      </c>
      <c r="C228" s="73">
        <f t="shared" si="3"/>
        <v>225.6111709</v>
      </c>
      <c r="D228" s="73">
        <f t="shared" si="4"/>
        <v>21758.11566</v>
      </c>
      <c r="E228" s="73">
        <f t="shared" si="2"/>
        <v>0</v>
      </c>
      <c r="F228" s="7">
        <f t="shared" si="5"/>
        <v>207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2">
        <f t="shared" si="1"/>
        <v>811.0314403</v>
      </c>
      <c r="C229" s="73">
        <f t="shared" si="3"/>
        <v>217.5811566</v>
      </c>
      <c r="D229" s="73">
        <f t="shared" si="4"/>
        <v>20947.08422</v>
      </c>
      <c r="E229" s="73">
        <f t="shared" si="2"/>
        <v>0</v>
      </c>
      <c r="F229" s="7">
        <f t="shared" si="5"/>
        <v>208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2">
        <f t="shared" si="1"/>
        <v>819.1417547</v>
      </c>
      <c r="C230" s="73">
        <f t="shared" si="3"/>
        <v>209.4708422</v>
      </c>
      <c r="D230" s="73">
        <f t="shared" si="4"/>
        <v>20127.94247</v>
      </c>
      <c r="E230" s="73">
        <f t="shared" si="2"/>
        <v>0</v>
      </c>
      <c r="F230" s="7">
        <f t="shared" si="5"/>
        <v>209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2">
        <f t="shared" si="1"/>
        <v>1855.945769</v>
      </c>
      <c r="C231" s="73">
        <f t="shared" si="3"/>
        <v>201.2794247</v>
      </c>
      <c r="D231" s="73">
        <f t="shared" si="4"/>
        <v>18271.9967</v>
      </c>
      <c r="E231" s="73">
        <f t="shared" si="2"/>
        <v>0</v>
      </c>
      <c r="F231" s="7">
        <f t="shared" si="5"/>
        <v>210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2">
        <f t="shared" si="1"/>
        <v>845.89263</v>
      </c>
      <c r="C232" s="73">
        <f t="shared" si="3"/>
        <v>182.719967</v>
      </c>
      <c r="D232" s="73">
        <f t="shared" si="4"/>
        <v>17426.10407</v>
      </c>
      <c r="E232" s="73">
        <f t="shared" si="2"/>
        <v>0</v>
      </c>
      <c r="F232" s="7">
        <f t="shared" si="5"/>
        <v>211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2">
        <f t="shared" si="1"/>
        <v>854.3515563</v>
      </c>
      <c r="C233" s="73">
        <f t="shared" si="3"/>
        <v>174.2610407</v>
      </c>
      <c r="D233" s="73">
        <f t="shared" si="4"/>
        <v>16571.75251</v>
      </c>
      <c r="E233" s="73">
        <f t="shared" si="2"/>
        <v>0</v>
      </c>
      <c r="F233" s="7">
        <f t="shared" si="5"/>
        <v>212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2">
        <f t="shared" si="1"/>
        <v>862.8950718</v>
      </c>
      <c r="C234" s="73">
        <f t="shared" si="3"/>
        <v>165.7175251</v>
      </c>
      <c r="D234" s="73">
        <f t="shared" si="4"/>
        <v>15708.85744</v>
      </c>
      <c r="E234" s="73">
        <f t="shared" si="2"/>
        <v>0</v>
      </c>
      <c r="F234" s="7">
        <f t="shared" si="5"/>
        <v>213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2">
        <f t="shared" si="1"/>
        <v>871.5240225</v>
      </c>
      <c r="C235" s="73">
        <f t="shared" si="3"/>
        <v>157.0885744</v>
      </c>
      <c r="D235" s="73">
        <f t="shared" si="4"/>
        <v>14837.33342</v>
      </c>
      <c r="E235" s="73">
        <f t="shared" si="2"/>
        <v>0</v>
      </c>
      <c r="F235" s="7">
        <f t="shared" si="5"/>
        <v>214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2">
        <f t="shared" si="1"/>
        <v>880.2392628</v>
      </c>
      <c r="C236" s="73">
        <f t="shared" si="3"/>
        <v>148.3733342</v>
      </c>
      <c r="D236" s="73">
        <f t="shared" si="4"/>
        <v>13957.09415</v>
      </c>
      <c r="E236" s="73">
        <f t="shared" si="2"/>
        <v>0</v>
      </c>
      <c r="F236" s="7">
        <f t="shared" si="5"/>
        <v>215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2">
        <f t="shared" si="1"/>
        <v>889.0416554</v>
      </c>
      <c r="C237" s="73">
        <f t="shared" si="3"/>
        <v>139.5709415</v>
      </c>
      <c r="D237" s="73">
        <f t="shared" si="4"/>
        <v>13068.0525</v>
      </c>
      <c r="E237" s="73">
        <f t="shared" si="2"/>
        <v>0</v>
      </c>
      <c r="F237" s="7">
        <f t="shared" si="5"/>
        <v>216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2">
        <f t="shared" si="1"/>
        <v>897.9320719</v>
      </c>
      <c r="C238" s="73">
        <f t="shared" si="3"/>
        <v>130.680525</v>
      </c>
      <c r="D238" s="73">
        <f t="shared" si="4"/>
        <v>12170.12043</v>
      </c>
      <c r="E238" s="73">
        <f t="shared" si="2"/>
        <v>0</v>
      </c>
      <c r="F238" s="7">
        <f t="shared" si="5"/>
        <v>217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2">
        <f t="shared" si="1"/>
        <v>906.9113927</v>
      </c>
      <c r="C239" s="73">
        <f t="shared" si="3"/>
        <v>121.7012043</v>
      </c>
      <c r="D239" s="73">
        <f t="shared" si="4"/>
        <v>11263.20903</v>
      </c>
      <c r="E239" s="73">
        <f t="shared" si="2"/>
        <v>0</v>
      </c>
      <c r="F239" s="7">
        <f t="shared" si="5"/>
        <v>218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2">
        <f t="shared" si="1"/>
        <v>915.9805066</v>
      </c>
      <c r="C240" s="73">
        <f t="shared" si="3"/>
        <v>112.6320903</v>
      </c>
      <c r="D240" s="73">
        <f t="shared" si="4"/>
        <v>10347.22853</v>
      </c>
      <c r="E240" s="73">
        <f t="shared" si="2"/>
        <v>0</v>
      </c>
      <c r="F240" s="7">
        <f t="shared" si="5"/>
        <v>219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2">
        <f t="shared" si="1"/>
        <v>925.1403117</v>
      </c>
      <c r="C241" s="73">
        <f t="shared" si="3"/>
        <v>103.4722853</v>
      </c>
      <c r="D241" s="73">
        <f t="shared" si="4"/>
        <v>9422.088216</v>
      </c>
      <c r="E241" s="73">
        <f t="shared" si="2"/>
        <v>0</v>
      </c>
      <c r="F241" s="7">
        <f t="shared" si="5"/>
        <v>220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2">
        <f t="shared" si="1"/>
        <v>934.3917148</v>
      </c>
      <c r="C242" s="73">
        <f t="shared" si="3"/>
        <v>94.22088216</v>
      </c>
      <c r="D242" s="73">
        <f t="shared" si="4"/>
        <v>8487.696501</v>
      </c>
      <c r="E242" s="73">
        <f t="shared" si="2"/>
        <v>0</v>
      </c>
      <c r="F242" s="7">
        <f t="shared" si="5"/>
        <v>221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2">
        <f t="shared" si="1"/>
        <v>1972.348229</v>
      </c>
      <c r="C243" s="73">
        <f t="shared" si="3"/>
        <v>84.87696501</v>
      </c>
      <c r="D243" s="73">
        <f t="shared" si="4"/>
        <v>6515.348272</v>
      </c>
      <c r="E243" s="73">
        <f t="shared" si="2"/>
        <v>0</v>
      </c>
      <c r="F243" s="7">
        <f t="shared" si="5"/>
        <v>222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2">
        <f t="shared" si="1"/>
        <v>963.4591142</v>
      </c>
      <c r="C244" s="73">
        <f t="shared" si="3"/>
        <v>65.15348272</v>
      </c>
      <c r="D244" s="73">
        <f t="shared" si="4"/>
        <v>5551.889158</v>
      </c>
      <c r="E244" s="73">
        <f t="shared" si="2"/>
        <v>0</v>
      </c>
      <c r="F244" s="7">
        <f t="shared" si="5"/>
        <v>223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2">
        <f t="shared" si="1"/>
        <v>973.0937053</v>
      </c>
      <c r="C245" s="73">
        <f t="shared" si="3"/>
        <v>55.51889158</v>
      </c>
      <c r="D245" s="73">
        <f t="shared" si="4"/>
        <v>4578.795453</v>
      </c>
      <c r="E245" s="73">
        <f t="shared" si="2"/>
        <v>0</v>
      </c>
      <c r="F245" s="7">
        <f t="shared" si="5"/>
        <v>224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2">
        <f t="shared" si="1"/>
        <v>982.8246424</v>
      </c>
      <c r="C246" s="73">
        <f t="shared" si="3"/>
        <v>45.78795453</v>
      </c>
      <c r="D246" s="73">
        <f t="shared" si="4"/>
        <v>3595.97081</v>
      </c>
      <c r="E246" s="73">
        <f t="shared" si="2"/>
        <v>0</v>
      </c>
      <c r="F246" s="7">
        <f t="shared" si="5"/>
        <v>225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2">
        <f t="shared" si="1"/>
        <v>992.6528888</v>
      </c>
      <c r="C247" s="73">
        <f t="shared" si="3"/>
        <v>35.9597081</v>
      </c>
      <c r="D247" s="73">
        <f t="shared" si="4"/>
        <v>2603.317921</v>
      </c>
      <c r="E247" s="73">
        <f t="shared" si="2"/>
        <v>0</v>
      </c>
      <c r="F247" s="7">
        <f t="shared" si="5"/>
        <v>226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2">
        <f t="shared" si="1"/>
        <v>1002.579418</v>
      </c>
      <c r="C248" s="73">
        <f t="shared" si="3"/>
        <v>26.03317921</v>
      </c>
      <c r="D248" s="73">
        <f t="shared" si="4"/>
        <v>1600.738504</v>
      </c>
      <c r="E248" s="73">
        <f t="shared" si="2"/>
        <v>0</v>
      </c>
      <c r="F248" s="7">
        <f t="shared" si="5"/>
        <v>227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2">
        <f t="shared" si="1"/>
        <v>1012.605212</v>
      </c>
      <c r="C249" s="73">
        <f t="shared" si="3"/>
        <v>16.00738504</v>
      </c>
      <c r="D249" s="73">
        <f t="shared" si="4"/>
        <v>588.1332919</v>
      </c>
      <c r="E249" s="73">
        <f t="shared" si="2"/>
        <v>0</v>
      </c>
      <c r="F249" s="7">
        <f t="shared" si="5"/>
        <v>228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2">
        <f t="shared" si="1"/>
        <v>1022.731264</v>
      </c>
      <c r="C250" s="73">
        <f t="shared" si="3"/>
        <v>5.881332919</v>
      </c>
      <c r="D250" s="73">
        <f t="shared" si="4"/>
        <v>-434.5979722</v>
      </c>
      <c r="E250" s="73">
        <f t="shared" si="2"/>
        <v>1</v>
      </c>
      <c r="F250" s="7">
        <f t="shared" si="5"/>
        <v>229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2">
        <f t="shared" si="1"/>
        <v>1032.958577</v>
      </c>
      <c r="C251" s="73">
        <f t="shared" si="3"/>
        <v>-4.345979722</v>
      </c>
      <c r="D251" s="73">
        <f t="shared" si="4"/>
        <v>-1467.556549</v>
      </c>
      <c r="E251" s="73">
        <f t="shared" si="2"/>
        <v>1</v>
      </c>
      <c r="F251" s="7">
        <f t="shared" si="5"/>
        <v>230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2">
        <f t="shared" si="1"/>
        <v>1043.288162</v>
      </c>
      <c r="C252" s="73">
        <f t="shared" si="3"/>
        <v>-14.67556549</v>
      </c>
      <c r="D252" s="73">
        <f t="shared" si="4"/>
        <v>-2510.844711</v>
      </c>
      <c r="E252" s="73">
        <f t="shared" si="2"/>
        <v>1</v>
      </c>
      <c r="F252" s="7">
        <f t="shared" si="5"/>
        <v>231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2">
        <f t="shared" si="1"/>
        <v>1053.721044</v>
      </c>
      <c r="C253" s="73">
        <f t="shared" si="3"/>
        <v>-25.10844711</v>
      </c>
      <c r="D253" s="73">
        <f t="shared" si="4"/>
        <v>-3564.565755</v>
      </c>
      <c r="E253" s="73">
        <f t="shared" si="2"/>
        <v>1</v>
      </c>
      <c r="F253" s="7">
        <f t="shared" si="5"/>
        <v>232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2">
        <f t="shared" si="1"/>
        <v>1064.258254</v>
      </c>
      <c r="C254" s="73">
        <f t="shared" si="3"/>
        <v>-35.64565755</v>
      </c>
      <c r="D254" s="73">
        <f t="shared" si="4"/>
        <v>-4628.82401</v>
      </c>
      <c r="E254" s="73">
        <f t="shared" si="2"/>
        <v>1</v>
      </c>
      <c r="F254" s="7">
        <f t="shared" si="5"/>
        <v>233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2">
        <f t="shared" si="1"/>
        <v>2103.513434</v>
      </c>
      <c r="C255" s="73">
        <f t="shared" si="3"/>
        <v>-46.2882401</v>
      </c>
      <c r="D255" s="73">
        <f t="shared" si="4"/>
        <v>-6732.337444</v>
      </c>
      <c r="E255" s="73">
        <f t="shared" si="2"/>
        <v>1</v>
      </c>
      <c r="F255" s="7">
        <f t="shared" si="5"/>
        <v>234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2">
        <f t="shared" si="1"/>
        <v>1095.935971</v>
      </c>
      <c r="C256" s="73">
        <f t="shared" si="3"/>
        <v>-67.32337444</v>
      </c>
      <c r="D256" s="73">
        <f t="shared" si="4"/>
        <v>-7828.273415</v>
      </c>
      <c r="E256" s="73">
        <f t="shared" si="2"/>
        <v>1</v>
      </c>
      <c r="F256" s="7">
        <f t="shared" si="5"/>
        <v>235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2">
        <f t="shared" si="1"/>
        <v>1106.895331</v>
      </c>
      <c r="C257" s="73">
        <f t="shared" si="3"/>
        <v>-78.28273415</v>
      </c>
      <c r="D257" s="73">
        <f t="shared" si="4"/>
        <v>-8935.168746</v>
      </c>
      <c r="E257" s="73">
        <f t="shared" si="2"/>
        <v>1</v>
      </c>
      <c r="F257" s="7">
        <f t="shared" si="5"/>
        <v>236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2">
        <f t="shared" si="1"/>
        <v>1117.964284</v>
      </c>
      <c r="C258" s="73">
        <f t="shared" si="3"/>
        <v>-89.35168746</v>
      </c>
      <c r="D258" s="73">
        <f t="shared" si="4"/>
        <v>-10053.13303</v>
      </c>
      <c r="E258" s="73">
        <f t="shared" si="2"/>
        <v>1</v>
      </c>
      <c r="F258" s="7">
        <f t="shared" si="5"/>
        <v>237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2">
        <f t="shared" si="1"/>
        <v>1129.143927</v>
      </c>
      <c r="C259" s="73">
        <f t="shared" si="3"/>
        <v>-100.5313303</v>
      </c>
      <c r="D259" s="73">
        <f t="shared" si="4"/>
        <v>-11182.27696</v>
      </c>
      <c r="E259" s="73">
        <f t="shared" si="2"/>
        <v>1</v>
      </c>
      <c r="F259" s="7">
        <f t="shared" si="5"/>
        <v>238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2">
        <f t="shared" si="1"/>
        <v>1140.435367</v>
      </c>
      <c r="C260" s="73">
        <f t="shared" si="3"/>
        <v>-111.8227696</v>
      </c>
      <c r="D260" s="73">
        <f t="shared" si="4"/>
        <v>-12322.71232</v>
      </c>
      <c r="E260" s="73">
        <f t="shared" si="2"/>
        <v>1</v>
      </c>
      <c r="F260" s="7">
        <f t="shared" si="5"/>
        <v>239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2">
        <f t="shared" si="1"/>
        <v>1151.83972</v>
      </c>
      <c r="C261" s="73">
        <f t="shared" si="3"/>
        <v>-123.2271232</v>
      </c>
      <c r="D261" s="73">
        <f t="shared" si="4"/>
        <v>-13474.55204</v>
      </c>
      <c r="E261" s="73">
        <f t="shared" si="2"/>
        <v>1</v>
      </c>
      <c r="F261" s="7">
        <f t="shared" si="5"/>
        <v>240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2">
        <f t="shared" si="1"/>
        <v>1163.358117</v>
      </c>
      <c r="C262" s="73">
        <f t="shared" si="3"/>
        <v>-134.7455204</v>
      </c>
      <c r="D262" s="73">
        <f t="shared" si="4"/>
        <v>-14637.91016</v>
      </c>
      <c r="E262" s="73">
        <f t="shared" si="2"/>
        <v>1</v>
      </c>
      <c r="F262" s="7">
        <f t="shared" si="5"/>
        <v>241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2">
        <f t="shared" si="1"/>
        <v>1174.991699</v>
      </c>
      <c r="C263" s="73">
        <f t="shared" si="3"/>
        <v>-146.3791016</v>
      </c>
      <c r="D263" s="73">
        <f t="shared" si="4"/>
        <v>-15812.90186</v>
      </c>
      <c r="E263" s="73">
        <f t="shared" si="2"/>
        <v>1</v>
      </c>
      <c r="F263" s="7">
        <f t="shared" si="5"/>
        <v>242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2">
        <f t="shared" si="1"/>
        <v>1186.741616</v>
      </c>
      <c r="C264" s="73">
        <f t="shared" si="3"/>
        <v>-158.1290186</v>
      </c>
      <c r="D264" s="73">
        <f t="shared" si="4"/>
        <v>-16999.64348</v>
      </c>
      <c r="E264" s="73">
        <f t="shared" si="2"/>
        <v>1</v>
      </c>
      <c r="F264" s="7">
        <f t="shared" si="5"/>
        <v>243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2">
        <f t="shared" si="1"/>
        <v>1198.609032</v>
      </c>
      <c r="C265" s="73">
        <f t="shared" si="3"/>
        <v>-169.9964348</v>
      </c>
      <c r="D265" s="73">
        <f t="shared" si="4"/>
        <v>-18198.25251</v>
      </c>
      <c r="E265" s="73">
        <f t="shared" si="2"/>
        <v>1</v>
      </c>
      <c r="F265" s="7">
        <f t="shared" si="5"/>
        <v>244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2">
        <f t="shared" si="1"/>
        <v>1210.595122</v>
      </c>
      <c r="C266" s="73">
        <f t="shared" si="3"/>
        <v>-181.9825251</v>
      </c>
      <c r="D266" s="73">
        <f t="shared" si="4"/>
        <v>-19408.84763</v>
      </c>
      <c r="E266" s="73">
        <f t="shared" si="2"/>
        <v>1</v>
      </c>
      <c r="F266" s="7">
        <f t="shared" si="5"/>
        <v>245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2">
        <f t="shared" si="1"/>
        <v>2251.31367</v>
      </c>
      <c r="C267" s="73">
        <f t="shared" si="3"/>
        <v>-194.0884763</v>
      </c>
      <c r="D267" s="73">
        <f t="shared" si="4"/>
        <v>-21660.1613</v>
      </c>
      <c r="E267" s="73">
        <f t="shared" si="2"/>
        <v>1</v>
      </c>
      <c r="F267" s="7">
        <f t="shared" si="5"/>
        <v>246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2">
        <f t="shared" si="1"/>
        <v>1245.21421</v>
      </c>
      <c r="C268" s="73">
        <f t="shared" si="3"/>
        <v>-216.601613</v>
      </c>
      <c r="D268" s="73">
        <f t="shared" si="4"/>
        <v>-22905.37551</v>
      </c>
      <c r="E268" s="73">
        <f t="shared" si="2"/>
        <v>1</v>
      </c>
      <c r="F268" s="7">
        <f t="shared" si="5"/>
        <v>247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2">
        <f t="shared" si="1"/>
        <v>1257.666352</v>
      </c>
      <c r="C269" s="73">
        <f t="shared" si="3"/>
        <v>-229.0537551</v>
      </c>
      <c r="D269" s="73">
        <f t="shared" si="4"/>
        <v>-24163.04186</v>
      </c>
      <c r="E269" s="73">
        <f t="shared" si="2"/>
        <v>1</v>
      </c>
      <c r="F269" s="7">
        <f t="shared" si="5"/>
        <v>248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2">
        <f t="shared" si="1"/>
        <v>1270.243016</v>
      </c>
      <c r="C270" s="73">
        <f t="shared" si="3"/>
        <v>-241.6304186</v>
      </c>
      <c r="D270" s="73">
        <f t="shared" si="4"/>
        <v>-25433.28488</v>
      </c>
      <c r="E270" s="73">
        <f t="shared" si="2"/>
        <v>1</v>
      </c>
      <c r="F270" s="7">
        <f t="shared" si="5"/>
        <v>249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2">
        <f t="shared" si="1"/>
        <v>1282.945446</v>
      </c>
      <c r="C271" s="73">
        <f t="shared" si="3"/>
        <v>-254.3328488</v>
      </c>
      <c r="D271" s="73">
        <f t="shared" si="4"/>
        <v>-26716.23032</v>
      </c>
      <c r="E271" s="73">
        <f t="shared" si="2"/>
        <v>1</v>
      </c>
      <c r="F271" s="7">
        <f t="shared" si="5"/>
        <v>250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2">
        <f t="shared" si="1"/>
        <v>1295.7749</v>
      </c>
      <c r="C272" s="73">
        <f t="shared" si="3"/>
        <v>-267.1623032</v>
      </c>
      <c r="D272" s="73">
        <f t="shared" si="4"/>
        <v>-28012.00522</v>
      </c>
      <c r="E272" s="73">
        <f t="shared" si="2"/>
        <v>1</v>
      </c>
      <c r="F272" s="7">
        <f t="shared" si="5"/>
        <v>251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2">
        <f t="shared" si="1"/>
        <v>1308.732649</v>
      </c>
      <c r="C273" s="73">
        <f t="shared" si="3"/>
        <v>-280.1200522</v>
      </c>
      <c r="D273" s="73">
        <f t="shared" si="4"/>
        <v>-29320.73787</v>
      </c>
      <c r="E273" s="73">
        <f t="shared" si="2"/>
        <v>1</v>
      </c>
      <c r="F273" s="7">
        <f t="shared" si="5"/>
        <v>252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2">
        <f t="shared" si="1"/>
        <v>1321.819976</v>
      </c>
      <c r="C274" s="73">
        <f t="shared" si="3"/>
        <v>-293.2073787</v>
      </c>
      <c r="D274" s="73">
        <f t="shared" si="4"/>
        <v>-30642.55785</v>
      </c>
      <c r="E274" s="73">
        <f t="shared" si="2"/>
        <v>1</v>
      </c>
      <c r="F274" s="7">
        <f t="shared" si="5"/>
        <v>253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2">
        <f t="shared" si="1"/>
        <v>1335.038175</v>
      </c>
      <c r="C275" s="73">
        <f t="shared" si="3"/>
        <v>-306.4255785</v>
      </c>
      <c r="D275" s="73">
        <f t="shared" si="4"/>
        <v>-31977.59602</v>
      </c>
      <c r="E275" s="73">
        <f t="shared" si="2"/>
        <v>1</v>
      </c>
      <c r="F275" s="7">
        <f t="shared" si="5"/>
        <v>254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2">
        <f t="shared" si="1"/>
        <v>1348.388557</v>
      </c>
      <c r="C276" s="73">
        <f t="shared" si="3"/>
        <v>-319.7759602</v>
      </c>
      <c r="D276" s="73">
        <f t="shared" si="4"/>
        <v>-33325.98458</v>
      </c>
      <c r="E276" s="73">
        <f t="shared" si="2"/>
        <v>1</v>
      </c>
      <c r="F276" s="7">
        <f t="shared" si="5"/>
        <v>255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2">
        <f t="shared" si="1"/>
        <v>1361.872443</v>
      </c>
      <c r="C277" s="73">
        <f t="shared" si="3"/>
        <v>-333.2598458</v>
      </c>
      <c r="D277" s="73">
        <f t="shared" si="4"/>
        <v>-34687.85702</v>
      </c>
      <c r="E277" s="73">
        <f t="shared" si="2"/>
        <v>1</v>
      </c>
      <c r="F277" s="7">
        <f t="shared" si="5"/>
        <v>256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2">
        <f t="shared" si="1"/>
        <v>1375.491167</v>
      </c>
      <c r="C278" s="73">
        <f t="shared" si="3"/>
        <v>-346.8785702</v>
      </c>
      <c r="D278" s="73">
        <f t="shared" si="4"/>
        <v>-36063.34819</v>
      </c>
      <c r="E278" s="73">
        <f t="shared" si="2"/>
        <v>1</v>
      </c>
      <c r="F278" s="7">
        <f t="shared" si="5"/>
        <v>257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2">
        <f t="shared" si="1"/>
        <v>2417.858676</v>
      </c>
      <c r="C279" s="73">
        <f t="shared" si="3"/>
        <v>-360.6334819</v>
      </c>
      <c r="D279" s="73">
        <f t="shared" si="4"/>
        <v>-38481.20687</v>
      </c>
      <c r="E279" s="73">
        <f t="shared" si="2"/>
        <v>1</v>
      </c>
      <c r="F279" s="7">
        <f t="shared" si="5"/>
        <v>258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2">
        <f t="shared" si="1"/>
        <v>1413.424666</v>
      </c>
      <c r="C280" s="73">
        <f t="shared" si="3"/>
        <v>-384.8120687</v>
      </c>
      <c r="D280" s="73">
        <f t="shared" si="4"/>
        <v>-39894.63153</v>
      </c>
      <c r="E280" s="73">
        <f t="shared" si="2"/>
        <v>1</v>
      </c>
      <c r="F280" s="7">
        <f t="shared" si="5"/>
        <v>259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2">
        <f t="shared" si="1"/>
        <v>1427.558912</v>
      </c>
      <c r="C281" s="73">
        <f t="shared" si="3"/>
        <v>-398.9463153</v>
      </c>
      <c r="D281" s="73">
        <f t="shared" si="4"/>
        <v>-41322.19044</v>
      </c>
      <c r="E281" s="73">
        <f t="shared" si="2"/>
        <v>1</v>
      </c>
      <c r="F281" s="7">
        <f t="shared" si="5"/>
        <v>260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2">
        <f t="shared" si="1"/>
        <v>1441.834501</v>
      </c>
      <c r="C282" s="73">
        <f t="shared" si="3"/>
        <v>-413.2219044</v>
      </c>
      <c r="D282" s="73">
        <f t="shared" si="4"/>
        <v>-42764.02495</v>
      </c>
      <c r="E282" s="73">
        <f t="shared" si="2"/>
        <v>1</v>
      </c>
      <c r="F282" s="7">
        <f t="shared" si="5"/>
        <v>261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2">
        <f t="shared" si="1"/>
        <v>1456.252846</v>
      </c>
      <c r="C283" s="73">
        <f t="shared" si="3"/>
        <v>-427.6402495</v>
      </c>
      <c r="D283" s="73">
        <f t="shared" si="4"/>
        <v>-44220.27779</v>
      </c>
      <c r="E283" s="73">
        <f t="shared" si="2"/>
        <v>1</v>
      </c>
      <c r="F283" s="7">
        <f t="shared" si="5"/>
        <v>262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2">
        <f t="shared" si="1"/>
        <v>1470.815375</v>
      </c>
      <c r="C284" s="73">
        <f t="shared" si="3"/>
        <v>-442.2027779</v>
      </c>
      <c r="D284" s="73">
        <f t="shared" si="4"/>
        <v>-45691.09317</v>
      </c>
      <c r="E284" s="73">
        <f t="shared" si="2"/>
        <v>1</v>
      </c>
      <c r="F284" s="7">
        <f t="shared" si="5"/>
        <v>263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2">
        <f t="shared" si="1"/>
        <v>1485.523529</v>
      </c>
      <c r="C285" s="73">
        <f t="shared" si="3"/>
        <v>-456.9109317</v>
      </c>
      <c r="D285" s="73">
        <f t="shared" si="4"/>
        <v>-47176.6167</v>
      </c>
      <c r="E285" s="73">
        <f t="shared" si="2"/>
        <v>1</v>
      </c>
      <c r="F285" s="7">
        <f t="shared" si="5"/>
        <v>264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2">
        <f t="shared" si="1"/>
        <v>1500.378764</v>
      </c>
      <c r="C286" s="73">
        <f t="shared" si="3"/>
        <v>-471.766167</v>
      </c>
      <c r="D286" s="73">
        <f t="shared" si="4"/>
        <v>-48676.99546</v>
      </c>
      <c r="E286" s="73">
        <f t="shared" si="2"/>
        <v>1</v>
      </c>
      <c r="F286" s="7">
        <f t="shared" si="5"/>
        <v>265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2">
        <f t="shared" si="1"/>
        <v>1515.382552</v>
      </c>
      <c r="C287" s="73">
        <f t="shared" si="3"/>
        <v>-486.7699546</v>
      </c>
      <c r="D287" s="73">
        <f t="shared" si="4"/>
        <v>-50192.37801</v>
      </c>
      <c r="E287" s="73">
        <f t="shared" si="2"/>
        <v>1</v>
      </c>
      <c r="F287" s="7">
        <f t="shared" si="5"/>
        <v>266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2">
        <f t="shared" si="1"/>
        <v>1530.536377</v>
      </c>
      <c r="C288" s="73">
        <f t="shared" si="3"/>
        <v>-501.9237801</v>
      </c>
      <c r="D288" s="73">
        <f t="shared" si="4"/>
        <v>-51722.91439</v>
      </c>
      <c r="E288" s="73">
        <f t="shared" si="2"/>
        <v>1</v>
      </c>
      <c r="F288" s="7">
        <f t="shared" si="5"/>
        <v>267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2">
        <f t="shared" si="1"/>
        <v>1545.841741</v>
      </c>
      <c r="C289" s="73">
        <f t="shared" si="3"/>
        <v>-517.2291439</v>
      </c>
      <c r="D289" s="73">
        <f t="shared" si="4"/>
        <v>-53268.75613</v>
      </c>
      <c r="E289" s="73">
        <f t="shared" si="2"/>
        <v>1</v>
      </c>
      <c r="F289" s="7">
        <f t="shared" si="5"/>
        <v>268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2">
        <f t="shared" si="1"/>
        <v>1561.300158</v>
      </c>
      <c r="C290" s="73">
        <f t="shared" si="3"/>
        <v>-532.6875613</v>
      </c>
      <c r="D290" s="73">
        <f t="shared" si="4"/>
        <v>-54830.05629</v>
      </c>
      <c r="E290" s="73">
        <f t="shared" si="2"/>
        <v>1</v>
      </c>
      <c r="F290" s="7">
        <f t="shared" si="5"/>
        <v>269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2">
        <f t="shared" si="1"/>
        <v>2605.525757</v>
      </c>
      <c r="C291" s="73">
        <f t="shared" si="3"/>
        <v>-548.3005629</v>
      </c>
      <c r="D291" s="73">
        <f t="shared" si="4"/>
        <v>-57435.58204</v>
      </c>
      <c r="E291" s="73">
        <f t="shared" si="2"/>
        <v>1</v>
      </c>
      <c r="F291" s="7">
        <f t="shared" si="5"/>
        <v>270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2">
        <f t="shared" si="1"/>
        <v>1602.968417</v>
      </c>
      <c r="C292" s="73">
        <f t="shared" si="3"/>
        <v>-574.3558204</v>
      </c>
      <c r="D292" s="73">
        <f t="shared" si="4"/>
        <v>-59038.55046</v>
      </c>
      <c r="E292" s="73">
        <f t="shared" si="2"/>
        <v>1</v>
      </c>
      <c r="F292" s="7">
        <f t="shared" si="5"/>
        <v>271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2">
        <f t="shared" si="1"/>
        <v>1618.998102</v>
      </c>
      <c r="C293" s="73">
        <f t="shared" si="3"/>
        <v>-590.3855046</v>
      </c>
      <c r="D293" s="73">
        <f t="shared" si="4"/>
        <v>-60657.54856</v>
      </c>
      <c r="E293" s="73">
        <f t="shared" si="2"/>
        <v>1</v>
      </c>
      <c r="F293" s="7">
        <f t="shared" si="5"/>
        <v>272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2">
        <f t="shared" si="1"/>
        <v>1635.188083</v>
      </c>
      <c r="C294" s="73">
        <f t="shared" si="3"/>
        <v>-606.5754856</v>
      </c>
      <c r="D294" s="73">
        <f t="shared" si="4"/>
        <v>-62292.73664</v>
      </c>
      <c r="E294" s="73">
        <f t="shared" si="2"/>
        <v>1</v>
      </c>
      <c r="F294" s="7">
        <f t="shared" si="5"/>
        <v>273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2">
        <f t="shared" si="1"/>
        <v>1651.539963</v>
      </c>
      <c r="C295" s="73">
        <f t="shared" si="3"/>
        <v>-622.9273664</v>
      </c>
      <c r="D295" s="73">
        <f t="shared" si="4"/>
        <v>-63944.27661</v>
      </c>
      <c r="E295" s="73">
        <f t="shared" si="2"/>
        <v>1</v>
      </c>
      <c r="F295" s="7">
        <f t="shared" si="5"/>
        <v>274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2">
        <f t="shared" si="1"/>
        <v>1668.055363</v>
      </c>
      <c r="C296" s="73">
        <f t="shared" si="3"/>
        <v>-639.4427661</v>
      </c>
      <c r="D296" s="73">
        <f t="shared" si="4"/>
        <v>-65612.33197</v>
      </c>
      <c r="E296" s="73">
        <f t="shared" si="2"/>
        <v>1</v>
      </c>
      <c r="F296" s="7">
        <f t="shared" si="5"/>
        <v>275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2">
        <f t="shared" si="1"/>
        <v>1684.735917</v>
      </c>
      <c r="C297" s="73">
        <f t="shared" si="3"/>
        <v>-656.1233197</v>
      </c>
      <c r="D297" s="73">
        <f t="shared" si="4"/>
        <v>-67297.06789</v>
      </c>
      <c r="E297" s="73">
        <f t="shared" si="2"/>
        <v>1</v>
      </c>
      <c r="F297" s="7">
        <f t="shared" si="5"/>
        <v>276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2">
        <f t="shared" si="1"/>
        <v>1701.583276</v>
      </c>
      <c r="C298" s="73">
        <f t="shared" si="3"/>
        <v>-672.9706789</v>
      </c>
      <c r="D298" s="73">
        <f t="shared" si="4"/>
        <v>-68998.65116</v>
      </c>
      <c r="E298" s="73">
        <f t="shared" si="2"/>
        <v>1</v>
      </c>
      <c r="F298" s="7">
        <f t="shared" si="5"/>
        <v>277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2">
        <f t="shared" si="1"/>
        <v>1718.599109</v>
      </c>
      <c r="C299" s="73">
        <f t="shared" si="3"/>
        <v>-689.9865116</v>
      </c>
      <c r="D299" s="73">
        <f t="shared" si="4"/>
        <v>-70717.25027</v>
      </c>
      <c r="E299" s="73">
        <f t="shared" si="2"/>
        <v>1</v>
      </c>
      <c r="F299" s="7">
        <f t="shared" si="5"/>
        <v>278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2">
        <f t="shared" si="1"/>
        <v>1735.7851</v>
      </c>
      <c r="C300" s="73">
        <f t="shared" si="3"/>
        <v>-707.1725027</v>
      </c>
      <c r="D300" s="73">
        <f t="shared" si="4"/>
        <v>-72453.03537</v>
      </c>
      <c r="E300" s="73">
        <f t="shared" si="2"/>
        <v>1</v>
      </c>
      <c r="F300" s="7">
        <f t="shared" si="5"/>
        <v>279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2">
        <f t="shared" si="1"/>
        <v>1753.142951</v>
      </c>
      <c r="C301" s="73">
        <f t="shared" si="3"/>
        <v>-724.5303537</v>
      </c>
      <c r="D301" s="73">
        <f t="shared" si="4"/>
        <v>-74206.17832</v>
      </c>
      <c r="E301" s="73">
        <f t="shared" si="2"/>
        <v>1</v>
      </c>
      <c r="F301" s="7">
        <f t="shared" si="5"/>
        <v>280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2">
        <f t="shared" si="1"/>
        <v>1770.67438</v>
      </c>
      <c r="C302" s="73">
        <f t="shared" si="3"/>
        <v>-742.0617832</v>
      </c>
      <c r="D302" s="73">
        <f t="shared" si="4"/>
        <v>-75976.8527</v>
      </c>
      <c r="E302" s="73">
        <f t="shared" si="2"/>
        <v>1</v>
      </c>
      <c r="F302" s="7">
        <f t="shared" si="5"/>
        <v>281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2">
        <f t="shared" si="1"/>
        <v>2816.993721</v>
      </c>
      <c r="C303" s="73">
        <f t="shared" si="3"/>
        <v>-759.768527</v>
      </c>
      <c r="D303" s="73">
        <f t="shared" si="4"/>
        <v>-78793.84642</v>
      </c>
      <c r="E303" s="73">
        <f t="shared" si="2"/>
        <v>1</v>
      </c>
      <c r="F303" s="7">
        <f t="shared" si="5"/>
        <v>282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2">
        <f t="shared" si="1"/>
        <v>1816.551061</v>
      </c>
      <c r="C304" s="73">
        <f t="shared" si="3"/>
        <v>-787.9384642</v>
      </c>
      <c r="D304" s="73">
        <f t="shared" si="4"/>
        <v>-80610.39748</v>
      </c>
      <c r="E304" s="73">
        <f t="shared" si="2"/>
        <v>1</v>
      </c>
      <c r="F304" s="7">
        <f t="shared" si="5"/>
        <v>283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2">
        <f t="shared" si="1"/>
        <v>1834.716572</v>
      </c>
      <c r="C305" s="73">
        <f t="shared" si="3"/>
        <v>-806.1039748</v>
      </c>
      <c r="D305" s="73">
        <f t="shared" si="4"/>
        <v>-82445.11406</v>
      </c>
      <c r="E305" s="73">
        <f t="shared" si="2"/>
        <v>1</v>
      </c>
      <c r="F305" s="7">
        <f t="shared" si="5"/>
        <v>284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2">
        <f t="shared" si="1"/>
        <v>1853.063737</v>
      </c>
      <c r="C306" s="73">
        <f t="shared" si="3"/>
        <v>-824.4511406</v>
      </c>
      <c r="D306" s="73">
        <f t="shared" si="4"/>
        <v>-84298.17779</v>
      </c>
      <c r="E306" s="73">
        <f t="shared" si="2"/>
        <v>1</v>
      </c>
      <c r="F306" s="7">
        <f t="shared" si="5"/>
        <v>285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2">
        <f t="shared" si="1"/>
        <v>1871.594375</v>
      </c>
      <c r="C307" s="73">
        <f t="shared" si="3"/>
        <v>-842.9817779</v>
      </c>
      <c r="D307" s="73">
        <f t="shared" si="4"/>
        <v>-86169.77217</v>
      </c>
      <c r="E307" s="73">
        <f t="shared" si="2"/>
        <v>1</v>
      </c>
      <c r="F307" s="7">
        <f t="shared" si="5"/>
        <v>286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2">
        <f t="shared" si="1"/>
        <v>1890.310319</v>
      </c>
      <c r="C308" s="73">
        <f t="shared" si="3"/>
        <v>-861.6977217</v>
      </c>
      <c r="D308" s="73">
        <f t="shared" si="4"/>
        <v>-88060.08249</v>
      </c>
      <c r="E308" s="73">
        <f t="shared" si="2"/>
        <v>1</v>
      </c>
      <c r="F308" s="7">
        <f t="shared" si="5"/>
        <v>287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2">
        <f t="shared" si="1"/>
        <v>1909.213422</v>
      </c>
      <c r="C309" s="73">
        <f t="shared" si="3"/>
        <v>-880.6008249</v>
      </c>
      <c r="D309" s="73">
        <f t="shared" si="4"/>
        <v>-89969.29591</v>
      </c>
      <c r="E309" s="73">
        <f t="shared" si="2"/>
        <v>1</v>
      </c>
      <c r="F309" s="7">
        <f t="shared" si="5"/>
        <v>288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2">
        <f t="shared" si="1"/>
        <v>1928.305556</v>
      </c>
      <c r="C310" s="73">
        <f t="shared" si="3"/>
        <v>-899.6929591</v>
      </c>
      <c r="D310" s="73">
        <f t="shared" si="4"/>
        <v>-91897.60146</v>
      </c>
      <c r="E310" s="73">
        <f t="shared" si="2"/>
        <v>1</v>
      </c>
      <c r="F310" s="7">
        <f t="shared" si="5"/>
        <v>289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2">
        <f t="shared" si="1"/>
        <v>1947.588612</v>
      </c>
      <c r="C311" s="73">
        <f t="shared" si="3"/>
        <v>-918.9760146</v>
      </c>
      <c r="D311" s="73">
        <f t="shared" si="4"/>
        <v>-93845.19008</v>
      </c>
      <c r="E311" s="73">
        <f t="shared" si="2"/>
        <v>1</v>
      </c>
      <c r="F311" s="7">
        <f t="shared" si="5"/>
        <v>290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2">
        <f t="shared" si="1"/>
        <v>1967.064498</v>
      </c>
      <c r="C312" s="73">
        <f t="shared" si="3"/>
        <v>-938.4519008</v>
      </c>
      <c r="D312" s="73">
        <f t="shared" si="4"/>
        <v>-95812.25457</v>
      </c>
      <c r="E312" s="73">
        <f t="shared" si="2"/>
        <v>1</v>
      </c>
      <c r="F312" s="7">
        <f t="shared" si="5"/>
        <v>291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2">
        <f t="shared" si="1"/>
        <v>1986.735143</v>
      </c>
      <c r="C313" s="73">
        <f t="shared" si="3"/>
        <v>-958.1225457</v>
      </c>
      <c r="D313" s="73">
        <f t="shared" si="4"/>
        <v>-97798.98972</v>
      </c>
      <c r="E313" s="73">
        <f t="shared" si="2"/>
        <v>1</v>
      </c>
      <c r="F313" s="7">
        <f t="shared" si="5"/>
        <v>292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2">
        <f t="shared" si="1"/>
        <v>2006.602494</v>
      </c>
      <c r="C314" s="73">
        <f t="shared" si="3"/>
        <v>-977.9898972</v>
      </c>
      <c r="D314" s="73">
        <f t="shared" si="4"/>
        <v>-99805.59221</v>
      </c>
      <c r="E314" s="73">
        <f t="shared" si="2"/>
        <v>1</v>
      </c>
      <c r="F314" s="7">
        <f t="shared" si="5"/>
        <v>293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2">
        <f t="shared" si="1"/>
        <v>3055.281116</v>
      </c>
      <c r="C315" s="73">
        <f t="shared" si="3"/>
        <v>-998.0559221</v>
      </c>
      <c r="D315" s="73">
        <f t="shared" si="4"/>
        <v>-102860.8733</v>
      </c>
      <c r="E315" s="73">
        <f t="shared" si="2"/>
        <v>1</v>
      </c>
      <c r="F315" s="7">
        <f t="shared" si="5"/>
        <v>294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2">
        <f t="shared" si="1"/>
        <v>2057.22133</v>
      </c>
      <c r="C316" s="73">
        <f t="shared" si="3"/>
        <v>-1028.608733</v>
      </c>
      <c r="D316" s="73">
        <f t="shared" si="4"/>
        <v>-104918.0947</v>
      </c>
      <c r="E316" s="73">
        <f t="shared" si="2"/>
        <v>1</v>
      </c>
      <c r="F316" s="7">
        <f t="shared" si="5"/>
        <v>295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2">
        <f t="shared" si="1"/>
        <v>2077.793543</v>
      </c>
      <c r="C317" s="73">
        <f t="shared" si="3"/>
        <v>-1049.180947</v>
      </c>
      <c r="D317" s="73">
        <f t="shared" si="4"/>
        <v>-106995.8882</v>
      </c>
      <c r="E317" s="73">
        <f t="shared" si="2"/>
        <v>1</v>
      </c>
      <c r="F317" s="7">
        <f t="shared" si="5"/>
        <v>296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2">
        <f t="shared" si="1"/>
        <v>2098.571479</v>
      </c>
      <c r="C318" s="73">
        <f t="shared" si="3"/>
        <v>-1069.958882</v>
      </c>
      <c r="D318" s="73">
        <f t="shared" si="4"/>
        <v>-109094.4597</v>
      </c>
      <c r="E318" s="73">
        <f t="shared" si="2"/>
        <v>1</v>
      </c>
      <c r="F318" s="7">
        <f t="shared" si="5"/>
        <v>297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2">
        <f t="shared" si="1"/>
        <v>2119.557194</v>
      </c>
      <c r="C319" s="73">
        <f t="shared" si="3"/>
        <v>-1090.944597</v>
      </c>
      <c r="D319" s="73">
        <f t="shared" si="4"/>
        <v>-111214.0169</v>
      </c>
      <c r="E319" s="73">
        <f t="shared" si="2"/>
        <v>1</v>
      </c>
      <c r="F319" s="7">
        <f t="shared" si="5"/>
        <v>298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2">
        <f t="shared" si="1"/>
        <v>2140.752766</v>
      </c>
      <c r="C320" s="73">
        <f t="shared" si="3"/>
        <v>-1112.140169</v>
      </c>
      <c r="D320" s="73">
        <f t="shared" si="4"/>
        <v>-113354.7696</v>
      </c>
      <c r="E320" s="73">
        <f t="shared" si="2"/>
        <v>1</v>
      </c>
      <c r="F320" s="7">
        <f t="shared" si="5"/>
        <v>299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2">
        <f t="shared" si="1"/>
        <v>2162.160293</v>
      </c>
      <c r="C321" s="73">
        <f t="shared" si="3"/>
        <v>-1133.547696</v>
      </c>
      <c r="D321" s="73">
        <f t="shared" si="4"/>
        <v>-115516.9299</v>
      </c>
      <c r="E321" s="73">
        <f t="shared" si="2"/>
        <v>1</v>
      </c>
      <c r="F321" s="7">
        <f t="shared" si="5"/>
        <v>300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2">
        <f t="shared" si="1"/>
        <v>2183.781896</v>
      </c>
      <c r="C322" s="73">
        <f t="shared" si="3"/>
        <v>-1155.169299</v>
      </c>
      <c r="D322" s="73">
        <f t="shared" si="4"/>
        <v>-117700.7118</v>
      </c>
      <c r="E322" s="73">
        <f t="shared" si="2"/>
        <v>1</v>
      </c>
      <c r="F322" s="7">
        <f t="shared" si="5"/>
        <v>301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2">
        <f t="shared" si="1"/>
        <v>2205.619715</v>
      </c>
      <c r="C323" s="73">
        <f t="shared" si="3"/>
        <v>-1177.007118</v>
      </c>
      <c r="D323" s="73">
        <f t="shared" si="4"/>
        <v>-119906.3315</v>
      </c>
      <c r="E323" s="73">
        <f t="shared" si="2"/>
        <v>1</v>
      </c>
      <c r="F323" s="7">
        <f t="shared" si="5"/>
        <v>302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2">
        <f t="shared" si="1"/>
        <v>2227.675912</v>
      </c>
      <c r="C324" s="73">
        <f t="shared" si="3"/>
        <v>-1199.063315</v>
      </c>
      <c r="D324" s="73">
        <f t="shared" si="4"/>
        <v>-122134.0075</v>
      </c>
      <c r="E324" s="73">
        <f t="shared" si="2"/>
        <v>1</v>
      </c>
      <c r="F324" s="7">
        <f t="shared" si="5"/>
        <v>303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2">
        <f t="shared" si="1"/>
        <v>2249.952671</v>
      </c>
      <c r="C325" s="73">
        <f t="shared" si="3"/>
        <v>-1221.340075</v>
      </c>
      <c r="D325" s="73">
        <f t="shared" si="4"/>
        <v>-124383.9601</v>
      </c>
      <c r="E325" s="73">
        <f t="shared" si="2"/>
        <v>1</v>
      </c>
      <c r="F325" s="7">
        <f t="shared" si="5"/>
        <v>304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2">
        <f t="shared" si="1"/>
        <v>2272.452198</v>
      </c>
      <c r="C326" s="73">
        <f t="shared" si="3"/>
        <v>-1243.839601</v>
      </c>
      <c r="D326" s="73">
        <f t="shared" si="4"/>
        <v>-126656.4123</v>
      </c>
      <c r="E326" s="73">
        <f t="shared" si="2"/>
        <v>1</v>
      </c>
      <c r="F326" s="7">
        <f t="shared" si="5"/>
        <v>305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2">
        <f t="shared" si="1"/>
        <v>3323.789317</v>
      </c>
      <c r="C327" s="73">
        <f t="shared" si="3"/>
        <v>-1266.564123</v>
      </c>
      <c r="D327" s="73">
        <f t="shared" si="4"/>
        <v>-129980.2016</v>
      </c>
      <c r="E327" s="73">
        <f t="shared" si="2"/>
        <v>1</v>
      </c>
      <c r="F327" s="7">
        <f t="shared" si="5"/>
        <v>306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2">
        <f t="shared" si="1"/>
        <v>2328.414613</v>
      </c>
      <c r="C328" s="73">
        <f t="shared" si="3"/>
        <v>-1299.802016</v>
      </c>
      <c r="D328" s="73">
        <f t="shared" si="4"/>
        <v>-132308.6163</v>
      </c>
      <c r="E328" s="73">
        <f t="shared" si="2"/>
        <v>1</v>
      </c>
      <c r="F328" s="7">
        <f t="shared" si="5"/>
        <v>307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2">
        <f t="shared" si="1"/>
        <v>2351.698759</v>
      </c>
      <c r="C329" s="73">
        <f t="shared" si="3"/>
        <v>-1323.086163</v>
      </c>
      <c r="D329" s="73">
        <f t="shared" si="4"/>
        <v>-134660.315</v>
      </c>
      <c r="E329" s="73">
        <f t="shared" si="2"/>
        <v>1</v>
      </c>
      <c r="F329" s="7">
        <f t="shared" si="5"/>
        <v>308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2">
        <f t="shared" si="1"/>
        <v>2375.215747</v>
      </c>
      <c r="C330" s="73">
        <f t="shared" si="3"/>
        <v>-1346.60315</v>
      </c>
      <c r="D330" s="73">
        <f t="shared" si="4"/>
        <v>-137035.5308</v>
      </c>
      <c r="E330" s="73">
        <f t="shared" si="2"/>
        <v>1</v>
      </c>
      <c r="F330" s="7">
        <f t="shared" si="5"/>
        <v>309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2">
        <f t="shared" si="1"/>
        <v>2398.967905</v>
      </c>
      <c r="C331" s="73">
        <f t="shared" si="3"/>
        <v>-1370.355308</v>
      </c>
      <c r="D331" s="73">
        <f t="shared" si="4"/>
        <v>-139434.4987</v>
      </c>
      <c r="E331" s="73">
        <f t="shared" si="2"/>
        <v>1</v>
      </c>
      <c r="F331" s="7">
        <f t="shared" si="5"/>
        <v>310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2">
        <f t="shared" si="1"/>
        <v>2422.957584</v>
      </c>
      <c r="C332" s="73">
        <f t="shared" si="3"/>
        <v>-1394.344987</v>
      </c>
      <c r="D332" s="73">
        <f t="shared" si="4"/>
        <v>-141857.4563</v>
      </c>
      <c r="E332" s="73">
        <f t="shared" si="2"/>
        <v>1</v>
      </c>
      <c r="F332" s="7">
        <f t="shared" si="5"/>
        <v>311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2">
        <f t="shared" si="1"/>
        <v>2447.187159</v>
      </c>
      <c r="C333" s="73">
        <f t="shared" si="3"/>
        <v>-1418.574563</v>
      </c>
      <c r="D333" s="73">
        <f t="shared" si="4"/>
        <v>-144304.6434</v>
      </c>
      <c r="E333" s="73">
        <f t="shared" si="2"/>
        <v>1</v>
      </c>
      <c r="F333" s="7">
        <f t="shared" si="5"/>
        <v>312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2">
        <f t="shared" si="1"/>
        <v>2471.659031</v>
      </c>
      <c r="C334" s="73">
        <f t="shared" si="3"/>
        <v>-1443.046434</v>
      </c>
      <c r="D334" s="73">
        <f t="shared" si="4"/>
        <v>-146776.3024</v>
      </c>
      <c r="E334" s="73">
        <f t="shared" si="2"/>
        <v>1</v>
      </c>
      <c r="F334" s="7">
        <f t="shared" si="5"/>
        <v>313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2">
        <f t="shared" si="1"/>
        <v>2496.375621</v>
      </c>
      <c r="C335" s="73">
        <f t="shared" si="3"/>
        <v>-1467.763024</v>
      </c>
      <c r="D335" s="73">
        <f t="shared" si="4"/>
        <v>-149272.6781</v>
      </c>
      <c r="E335" s="73">
        <f t="shared" si="2"/>
        <v>1</v>
      </c>
      <c r="F335" s="7">
        <f t="shared" si="5"/>
        <v>314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2">
        <f t="shared" si="1"/>
        <v>2521.339378</v>
      </c>
      <c r="C336" s="73">
        <f t="shared" si="3"/>
        <v>-1492.726781</v>
      </c>
      <c r="D336" s="73">
        <f t="shared" si="4"/>
        <v>-151794.0174</v>
      </c>
      <c r="E336" s="73">
        <f t="shared" si="2"/>
        <v>1</v>
      </c>
      <c r="F336" s="7">
        <f t="shared" si="5"/>
        <v>315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2">
        <f t="shared" si="1"/>
        <v>2546.552771</v>
      </c>
      <c r="C337" s="73">
        <f t="shared" si="3"/>
        <v>-1517.940174</v>
      </c>
      <c r="D337" s="73">
        <f t="shared" si="4"/>
        <v>-154340.5702</v>
      </c>
      <c r="E337" s="73">
        <f t="shared" si="2"/>
        <v>1</v>
      </c>
      <c r="F337" s="7">
        <f t="shared" si="5"/>
        <v>316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2">
        <f t="shared" si="1"/>
        <v>2572.018299</v>
      </c>
      <c r="C338" s="73">
        <f t="shared" si="3"/>
        <v>-1543.405702</v>
      </c>
      <c r="D338" s="73">
        <f t="shared" si="4"/>
        <v>-156912.5885</v>
      </c>
      <c r="E338" s="73">
        <f t="shared" si="2"/>
        <v>1</v>
      </c>
      <c r="F338" s="7">
        <f t="shared" si="5"/>
        <v>317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2">
        <f t="shared" si="1"/>
        <v>3626.351079</v>
      </c>
      <c r="C339" s="73">
        <f t="shared" si="3"/>
        <v>-1569.125885</v>
      </c>
      <c r="D339" s="73">
        <f t="shared" si="4"/>
        <v>-160538.9396</v>
      </c>
      <c r="E339" s="73">
        <f t="shared" si="2"/>
        <v>1</v>
      </c>
      <c r="F339" s="7">
        <f t="shared" si="5"/>
        <v>318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2">
        <f t="shared" si="1"/>
        <v>2634.001993</v>
      </c>
      <c r="C340" s="73">
        <f t="shared" si="3"/>
        <v>-1605.389396</v>
      </c>
      <c r="D340" s="73">
        <f t="shared" si="4"/>
        <v>-163172.9416</v>
      </c>
      <c r="E340" s="73">
        <f t="shared" si="2"/>
        <v>1</v>
      </c>
      <c r="F340" s="7">
        <f t="shared" si="5"/>
        <v>319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2">
        <f t="shared" si="1"/>
        <v>2660.342013</v>
      </c>
      <c r="C341" s="73">
        <f t="shared" si="3"/>
        <v>-1631.729416</v>
      </c>
      <c r="D341" s="73">
        <f t="shared" si="4"/>
        <v>-165833.2836</v>
      </c>
      <c r="E341" s="73">
        <f t="shared" si="2"/>
        <v>1</v>
      </c>
      <c r="F341" s="7">
        <f t="shared" si="5"/>
        <v>320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2">
        <f t="shared" si="1"/>
        <v>2686.945433</v>
      </c>
      <c r="C342" s="73">
        <f t="shared" si="3"/>
        <v>-1658.332836</v>
      </c>
      <c r="D342" s="73">
        <f t="shared" si="4"/>
        <v>-168520.229</v>
      </c>
      <c r="E342" s="73">
        <f t="shared" si="2"/>
        <v>1</v>
      </c>
      <c r="F342" s="7">
        <f t="shared" si="5"/>
        <v>321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2">
        <f t="shared" si="1"/>
        <v>2713.814887</v>
      </c>
      <c r="C343" s="73">
        <f t="shared" si="3"/>
        <v>-1685.20229</v>
      </c>
      <c r="D343" s="73">
        <f t="shared" si="4"/>
        <v>-171234.0439</v>
      </c>
      <c r="E343" s="73">
        <f t="shared" si="2"/>
        <v>1</v>
      </c>
      <c r="F343" s="7">
        <f t="shared" si="5"/>
        <v>322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2">
        <f t="shared" si="1"/>
        <v>2740.953036</v>
      </c>
      <c r="C344" s="73">
        <f t="shared" si="3"/>
        <v>-1712.340439</v>
      </c>
      <c r="D344" s="73">
        <f t="shared" si="4"/>
        <v>-173974.997</v>
      </c>
      <c r="E344" s="73">
        <f t="shared" si="2"/>
        <v>1</v>
      </c>
      <c r="F344" s="7">
        <f t="shared" si="5"/>
        <v>323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2">
        <f t="shared" si="1"/>
        <v>2768.362566</v>
      </c>
      <c r="C345" s="73">
        <f t="shared" si="3"/>
        <v>-1739.74997</v>
      </c>
      <c r="D345" s="73">
        <f t="shared" si="4"/>
        <v>-176743.3595</v>
      </c>
      <c r="E345" s="73">
        <f t="shared" si="2"/>
        <v>1</v>
      </c>
      <c r="F345" s="7">
        <f t="shared" si="5"/>
        <v>324</v>
      </c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2">
        <f t="shared" si="1"/>
        <v>2796.046192</v>
      </c>
      <c r="C346" s="73">
        <f t="shared" si="3"/>
        <v>-1767.433595</v>
      </c>
      <c r="D346" s="73">
        <f t="shared" si="4"/>
        <v>-179539.4057</v>
      </c>
      <c r="E346" s="73">
        <f t="shared" si="2"/>
        <v>1</v>
      </c>
      <c r="F346" s="7">
        <f t="shared" si="5"/>
        <v>325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2">
        <f t="shared" si="1"/>
        <v>2824.006654</v>
      </c>
      <c r="C347" s="73">
        <f t="shared" si="3"/>
        <v>-1795.394057</v>
      </c>
      <c r="D347" s="73">
        <f t="shared" si="4"/>
        <v>-182363.4124</v>
      </c>
      <c r="E347" s="73">
        <f t="shared" si="2"/>
        <v>1</v>
      </c>
      <c r="F347" s="7">
        <f t="shared" si="5"/>
        <v>326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2">
        <f t="shared" si="1"/>
        <v>2852.246721</v>
      </c>
      <c r="C348" s="73">
        <f t="shared" si="3"/>
        <v>-1823.634124</v>
      </c>
      <c r="D348" s="73">
        <f t="shared" si="4"/>
        <v>-185215.6591</v>
      </c>
      <c r="E348" s="73">
        <f t="shared" si="2"/>
        <v>1</v>
      </c>
      <c r="F348" s="7">
        <f t="shared" si="5"/>
        <v>327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2">
        <f t="shared" si="1"/>
        <v>2880.769188</v>
      </c>
      <c r="C349" s="73">
        <f t="shared" si="3"/>
        <v>-1852.156591</v>
      </c>
      <c r="D349" s="73">
        <f t="shared" si="4"/>
        <v>-188096.4283</v>
      </c>
      <c r="E349" s="73">
        <f t="shared" si="2"/>
        <v>1</v>
      </c>
      <c r="F349" s="7">
        <f t="shared" si="5"/>
        <v>328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2">
        <f t="shared" si="1"/>
        <v>2909.57688</v>
      </c>
      <c r="C350" s="73">
        <f t="shared" si="3"/>
        <v>-1880.964283</v>
      </c>
      <c r="D350" s="73">
        <f t="shared" si="4"/>
        <v>-191006.0052</v>
      </c>
      <c r="E350" s="73">
        <f t="shared" si="2"/>
        <v>1</v>
      </c>
      <c r="F350" s="7">
        <f t="shared" si="5"/>
        <v>329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2">
        <f t="shared" si="1"/>
        <v>3967.285245</v>
      </c>
      <c r="C351" s="73">
        <f t="shared" si="3"/>
        <v>-1910.060052</v>
      </c>
      <c r="D351" s="73">
        <f t="shared" si="4"/>
        <v>-194973.2904</v>
      </c>
      <c r="E351" s="73">
        <f t="shared" si="2"/>
        <v>1</v>
      </c>
      <c r="F351" s="7">
        <f t="shared" si="5"/>
        <v>330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2">
        <f t="shared" si="1"/>
        <v>2978.345501</v>
      </c>
      <c r="C352" s="73">
        <f t="shared" si="3"/>
        <v>-1949.732904</v>
      </c>
      <c r="D352" s="73">
        <f t="shared" si="4"/>
        <v>-197951.6359</v>
      </c>
      <c r="E352" s="73">
        <f t="shared" si="2"/>
        <v>1</v>
      </c>
      <c r="F352" s="7">
        <f t="shared" si="5"/>
        <v>331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2">
        <f t="shared" si="1"/>
        <v>3008.128956</v>
      </c>
      <c r="C353" s="73">
        <f t="shared" si="3"/>
        <v>-1979.516359</v>
      </c>
      <c r="D353" s="73">
        <f t="shared" si="4"/>
        <v>-200959.7649</v>
      </c>
      <c r="E353" s="73">
        <f t="shared" si="2"/>
        <v>1</v>
      </c>
      <c r="F353" s="7">
        <f t="shared" si="5"/>
        <v>332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2">
        <f t="shared" si="1"/>
        <v>3038.210245</v>
      </c>
      <c r="C354" s="73">
        <f t="shared" si="3"/>
        <v>-2009.597649</v>
      </c>
      <c r="D354" s="73">
        <f t="shared" si="4"/>
        <v>-203997.9751</v>
      </c>
      <c r="E354" s="73">
        <f t="shared" si="2"/>
        <v>1</v>
      </c>
      <c r="F354" s="7">
        <f t="shared" si="5"/>
        <v>333</v>
      </c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2">
        <f t="shared" si="1"/>
        <v>3068.592348</v>
      </c>
      <c r="C355" s="73">
        <f t="shared" si="3"/>
        <v>-2039.979751</v>
      </c>
      <c r="D355" s="73">
        <f t="shared" si="4"/>
        <v>-207066.5674</v>
      </c>
      <c r="E355" s="73">
        <f t="shared" si="2"/>
        <v>1</v>
      </c>
      <c r="F355" s="7">
        <f t="shared" si="5"/>
        <v>334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2">
        <f t="shared" si="1"/>
        <v>3099.278271</v>
      </c>
      <c r="C356" s="73">
        <f t="shared" si="3"/>
        <v>-2070.665674</v>
      </c>
      <c r="D356" s="73">
        <f t="shared" si="4"/>
        <v>-210165.8457</v>
      </c>
      <c r="E356" s="73">
        <f t="shared" si="2"/>
        <v>1</v>
      </c>
      <c r="F356" s="7">
        <f t="shared" si="5"/>
        <v>335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2">
        <f t="shared" si="1"/>
        <v>3130.271054</v>
      </c>
      <c r="C357" s="73">
        <f t="shared" si="3"/>
        <v>-2101.658457</v>
      </c>
      <c r="D357" s="73">
        <f t="shared" si="4"/>
        <v>-213296.1168</v>
      </c>
      <c r="E357" s="73">
        <f t="shared" si="2"/>
        <v>1</v>
      </c>
      <c r="F357" s="7">
        <f t="shared" si="5"/>
        <v>336</v>
      </c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2">
        <f t="shared" si="1"/>
        <v>3161.573765</v>
      </c>
      <c r="C358" s="73">
        <f t="shared" si="3"/>
        <v>-2132.961168</v>
      </c>
      <c r="D358" s="73">
        <f t="shared" si="4"/>
        <v>-216457.6905</v>
      </c>
      <c r="E358" s="73">
        <f t="shared" si="2"/>
        <v>1</v>
      </c>
      <c r="F358" s="7">
        <f t="shared" si="5"/>
        <v>337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2">
        <f t="shared" si="1"/>
        <v>3193.189502</v>
      </c>
      <c r="C359" s="73">
        <f t="shared" si="3"/>
        <v>-2164.576905</v>
      </c>
      <c r="D359" s="73">
        <f t="shared" si="4"/>
        <v>-219650.88</v>
      </c>
      <c r="E359" s="73">
        <f t="shared" si="2"/>
        <v>1</v>
      </c>
      <c r="F359" s="7">
        <f t="shared" si="5"/>
        <v>338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2">
        <f t="shared" si="1"/>
        <v>3225.121397</v>
      </c>
      <c r="C360" s="73">
        <f t="shared" si="3"/>
        <v>-2196.5088</v>
      </c>
      <c r="D360" s="73">
        <f t="shared" si="4"/>
        <v>-222876.0014</v>
      </c>
      <c r="E360" s="73">
        <f t="shared" si="2"/>
        <v>1</v>
      </c>
      <c r="F360" s="7">
        <f t="shared" si="5"/>
        <v>339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2">
        <f t="shared" si="1"/>
        <v>3257.372611</v>
      </c>
      <c r="C361" s="73">
        <f t="shared" si="3"/>
        <v>-2228.760014</v>
      </c>
      <c r="D361" s="73">
        <f t="shared" si="4"/>
        <v>-226133.374</v>
      </c>
      <c r="E361" s="73">
        <f t="shared" si="2"/>
        <v>1</v>
      </c>
      <c r="F361" s="7">
        <f t="shared" si="5"/>
        <v>340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2">
        <f t="shared" si="1"/>
        <v>3289.946337</v>
      </c>
      <c r="C362" s="73">
        <f t="shared" si="3"/>
        <v>-2261.33374</v>
      </c>
      <c r="D362" s="73">
        <f t="shared" si="4"/>
        <v>-229423.3204</v>
      </c>
      <c r="E362" s="73">
        <f t="shared" si="2"/>
        <v>1</v>
      </c>
      <c r="F362" s="7">
        <f t="shared" si="5"/>
        <v>341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2">
        <f t="shared" si="1"/>
        <v>4351.458398</v>
      </c>
      <c r="C363" s="73">
        <f t="shared" si="3"/>
        <v>-2294.233204</v>
      </c>
      <c r="D363" s="73">
        <f t="shared" si="4"/>
        <v>-233774.7788</v>
      </c>
      <c r="E363" s="73">
        <f t="shared" si="2"/>
        <v>1</v>
      </c>
      <c r="F363" s="7">
        <f t="shared" si="5"/>
        <v>342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2">
        <f t="shared" si="1"/>
        <v>3366.360385</v>
      </c>
      <c r="C364" s="73">
        <f t="shared" si="3"/>
        <v>-2337.747788</v>
      </c>
      <c r="D364" s="73">
        <f t="shared" si="4"/>
        <v>-237141.1392</v>
      </c>
      <c r="E364" s="73">
        <f t="shared" si="2"/>
        <v>1</v>
      </c>
      <c r="F364" s="7">
        <f t="shared" si="5"/>
        <v>343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2">
        <f t="shared" si="1"/>
        <v>3400.023989</v>
      </c>
      <c r="C365" s="73">
        <f t="shared" si="3"/>
        <v>-2371.411392</v>
      </c>
      <c r="D365" s="73">
        <f t="shared" si="4"/>
        <v>-240541.1632</v>
      </c>
      <c r="E365" s="73">
        <f t="shared" si="2"/>
        <v>1</v>
      </c>
      <c r="F365" s="7">
        <f t="shared" si="5"/>
        <v>344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2">
        <f t="shared" si="1"/>
        <v>3434.024228</v>
      </c>
      <c r="C366" s="73">
        <f t="shared" si="3"/>
        <v>-2405.411632</v>
      </c>
      <c r="D366" s="73">
        <f t="shared" si="4"/>
        <v>-243975.1874</v>
      </c>
      <c r="E366" s="73">
        <f t="shared" si="2"/>
        <v>1</v>
      </c>
      <c r="F366" s="7">
        <f t="shared" si="5"/>
        <v>345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2">
        <f t="shared" si="1"/>
        <v>3468.364471</v>
      </c>
      <c r="C367" s="73">
        <f t="shared" si="3"/>
        <v>-2439.751874</v>
      </c>
      <c r="D367" s="73">
        <f t="shared" si="4"/>
        <v>-247443.5519</v>
      </c>
      <c r="E367" s="73">
        <f t="shared" si="2"/>
        <v>1</v>
      </c>
      <c r="F367" s="7">
        <f t="shared" si="5"/>
        <v>346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2">
        <f t="shared" si="1"/>
        <v>3503.048115</v>
      </c>
      <c r="C368" s="73">
        <f t="shared" si="3"/>
        <v>-2474.435519</v>
      </c>
      <c r="D368" s="73">
        <f t="shared" si="4"/>
        <v>-250946.6</v>
      </c>
      <c r="E368" s="73">
        <f t="shared" si="2"/>
        <v>1</v>
      </c>
      <c r="F368" s="7">
        <f t="shared" si="5"/>
        <v>347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2">
        <f t="shared" si="1"/>
        <v>3538.078597</v>
      </c>
      <c r="C369" s="73">
        <f t="shared" si="3"/>
        <v>-2509.466</v>
      </c>
      <c r="D369" s="73">
        <f t="shared" si="4"/>
        <v>-254484.6786</v>
      </c>
      <c r="E369" s="73">
        <f t="shared" si="2"/>
        <v>1</v>
      </c>
      <c r="F369" s="7">
        <f t="shared" si="5"/>
        <v>348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2">
        <f t="shared" si="1"/>
        <v>3573.459383</v>
      </c>
      <c r="C370" s="73">
        <f t="shared" si="3"/>
        <v>-2544.846786</v>
      </c>
      <c r="D370" s="73">
        <f t="shared" si="4"/>
        <v>-258058.138</v>
      </c>
      <c r="E370" s="73">
        <f t="shared" si="2"/>
        <v>1</v>
      </c>
      <c r="F370" s="7">
        <f t="shared" si="5"/>
        <v>349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2">
        <f t="shared" si="1"/>
        <v>3609.193976</v>
      </c>
      <c r="C371" s="73">
        <f t="shared" si="3"/>
        <v>-2580.58138</v>
      </c>
      <c r="D371" s="73">
        <f t="shared" si="4"/>
        <v>-261667.3319</v>
      </c>
      <c r="E371" s="73">
        <f t="shared" si="2"/>
        <v>1</v>
      </c>
      <c r="F371" s="7">
        <f t="shared" si="5"/>
        <v>350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2">
        <f t="shared" si="1"/>
        <v>3645.285916</v>
      </c>
      <c r="C372" s="73">
        <f t="shared" si="3"/>
        <v>-2616.673319</v>
      </c>
      <c r="D372" s="73">
        <f t="shared" si="4"/>
        <v>-265312.6178</v>
      </c>
      <c r="E372" s="73">
        <f t="shared" si="2"/>
        <v>1</v>
      </c>
      <c r="F372" s="7">
        <f t="shared" si="5"/>
        <v>351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2">
        <f t="shared" si="1"/>
        <v>3681.738775</v>
      </c>
      <c r="C373" s="73">
        <f t="shared" si="3"/>
        <v>-2653.126178</v>
      </c>
      <c r="D373" s="73">
        <f t="shared" si="4"/>
        <v>-268994.3566</v>
      </c>
      <c r="E373" s="73">
        <f t="shared" si="2"/>
        <v>1</v>
      </c>
      <c r="F373" s="7">
        <f t="shared" si="5"/>
        <v>352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2">
        <f t="shared" si="1"/>
        <v>3718.556163</v>
      </c>
      <c r="C374" s="73">
        <f t="shared" si="3"/>
        <v>-2689.943566</v>
      </c>
      <c r="D374" s="73">
        <f t="shared" si="4"/>
        <v>-272712.9128</v>
      </c>
      <c r="E374" s="73">
        <f t="shared" si="2"/>
        <v>1</v>
      </c>
      <c r="F374" s="7">
        <f t="shared" si="5"/>
        <v>353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2">
        <f t="shared" si="1"/>
        <v>4784.354322</v>
      </c>
      <c r="C375" s="73">
        <f t="shared" si="3"/>
        <v>-2727.129128</v>
      </c>
      <c r="D375" s="73">
        <f t="shared" si="4"/>
        <v>-277497.2671</v>
      </c>
      <c r="E375" s="73">
        <f t="shared" si="2"/>
        <v>1</v>
      </c>
      <c r="F375" s="7">
        <f t="shared" si="5"/>
        <v>354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2">
        <f t="shared" si="1"/>
        <v>3803.585268</v>
      </c>
      <c r="C376" s="73">
        <f t="shared" si="3"/>
        <v>-2774.972671</v>
      </c>
      <c r="D376" s="73">
        <f t="shared" si="4"/>
        <v>-281300.8524</v>
      </c>
      <c r="E376" s="73">
        <f t="shared" si="2"/>
        <v>1</v>
      </c>
      <c r="F376" s="7">
        <f t="shared" si="5"/>
        <v>355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2">
        <f t="shared" si="1"/>
        <v>3841.621121</v>
      </c>
      <c r="C377" s="73">
        <f t="shared" si="3"/>
        <v>-2813.008524</v>
      </c>
      <c r="D377" s="73">
        <f t="shared" si="4"/>
        <v>-285142.4735</v>
      </c>
      <c r="E377" s="73">
        <f t="shared" si="2"/>
        <v>1</v>
      </c>
      <c r="F377" s="7">
        <f t="shared" si="5"/>
        <v>356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2">
        <f t="shared" si="1"/>
        <v>3880.037332</v>
      </c>
      <c r="C378" s="73">
        <f t="shared" si="3"/>
        <v>-2851.424735</v>
      </c>
      <c r="D378" s="73">
        <f t="shared" si="4"/>
        <v>-289022.5108</v>
      </c>
      <c r="E378" s="73">
        <f t="shared" si="2"/>
        <v>1</v>
      </c>
      <c r="F378" s="7">
        <f t="shared" si="5"/>
        <v>357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2">
        <f t="shared" si="1"/>
        <v>3918.837705</v>
      </c>
      <c r="C379" s="73">
        <f t="shared" si="3"/>
        <v>-2890.225108</v>
      </c>
      <c r="D379" s="73">
        <f t="shared" si="4"/>
        <v>-292941.3485</v>
      </c>
      <c r="E379" s="73">
        <f t="shared" si="2"/>
        <v>1</v>
      </c>
      <c r="F379" s="7">
        <f t="shared" si="5"/>
        <v>358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2">
        <f t="shared" si="1"/>
        <v>3958.026082</v>
      </c>
      <c r="C380" s="73">
        <f t="shared" si="3"/>
        <v>-2929.413485</v>
      </c>
      <c r="D380" s="73">
        <f t="shared" si="4"/>
        <v>-296899.3746</v>
      </c>
      <c r="E380" s="73">
        <f t="shared" si="2"/>
        <v>1</v>
      </c>
      <c r="F380" s="7">
        <f t="shared" si="5"/>
        <v>359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2">
        <f t="shared" si="1"/>
        <v>3997.606343</v>
      </c>
      <c r="C381" s="73">
        <f t="shared" si="3"/>
        <v>-2968.993746</v>
      </c>
      <c r="D381" s="73">
        <f t="shared" si="4"/>
        <v>-300896.981</v>
      </c>
      <c r="E381" s="73">
        <f t="shared" si="2"/>
        <v>1</v>
      </c>
      <c r="F381" s="7">
        <f t="shared" si="5"/>
        <v>360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2" t="str">
        <f t="shared" si="1"/>
        <v/>
      </c>
      <c r="C382" s="7">
        <f t="shared" si="3"/>
        <v>-3008.96981</v>
      </c>
      <c r="D382" s="73">
        <f t="shared" si="4"/>
        <v>-300896.981</v>
      </c>
      <c r="E382" s="73">
        <f t="shared" si="2"/>
        <v>1</v>
      </c>
      <c r="F382" s="7" t="str">
        <f t="shared" si="5"/>
        <v/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2">
        <f t="shared" si="1"/>
        <v>4037.582406</v>
      </c>
      <c r="C383" s="7">
        <f t="shared" si="3"/>
        <v>-3008.96981</v>
      </c>
      <c r="D383" s="73">
        <f t="shared" si="4"/>
        <v>-304934.5634</v>
      </c>
      <c r="E383" s="73">
        <f t="shared" si="2"/>
        <v>1</v>
      </c>
      <c r="F383" s="7">
        <f t="shared" si="5"/>
        <v>1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2">
        <f t="shared" si="1"/>
        <v>4077.958231</v>
      </c>
      <c r="C384" s="7">
        <f t="shared" si="3"/>
        <v>-3049.345634</v>
      </c>
      <c r="D384" s="73">
        <f t="shared" si="4"/>
        <v>-309012.5216</v>
      </c>
      <c r="E384" s="73">
        <f t="shared" si="2"/>
        <v>1</v>
      </c>
      <c r="F384" s="7">
        <f t="shared" si="5"/>
        <v>2</v>
      </c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2">
        <f t="shared" si="1"/>
        <v>4118.737813</v>
      </c>
      <c r="C385" s="7">
        <f t="shared" si="3"/>
        <v>-3090.125216</v>
      </c>
      <c r="D385" s="73">
        <f t="shared" si="4"/>
        <v>-313131.2594</v>
      </c>
      <c r="E385" s="73">
        <f t="shared" si="2"/>
        <v>1</v>
      </c>
      <c r="F385" s="7">
        <f t="shared" si="5"/>
        <v>3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2">
        <f t="shared" si="1"/>
        <v>4159.925191</v>
      </c>
      <c r="C386" s="7">
        <f t="shared" si="3"/>
        <v>-3131.312594</v>
      </c>
      <c r="D386" s="73">
        <f t="shared" si="4"/>
        <v>-317291.1846</v>
      </c>
      <c r="E386" s="73">
        <f t="shared" si="2"/>
        <v>1</v>
      </c>
      <c r="F386" s="7">
        <f t="shared" si="5"/>
        <v>4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2">
        <f t="shared" si="1"/>
        <v>4201.524443</v>
      </c>
      <c r="C387" s="7">
        <f t="shared" si="3"/>
        <v>-3172.911846</v>
      </c>
      <c r="D387" s="73">
        <f t="shared" si="4"/>
        <v>-321492.709</v>
      </c>
      <c r="E387" s="73">
        <f t="shared" si="2"/>
        <v>1</v>
      </c>
      <c r="F387" s="7">
        <f t="shared" si="5"/>
        <v>5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2">
        <f t="shared" si="1"/>
        <v>5272.152284</v>
      </c>
      <c r="C388" s="7">
        <f t="shared" si="3"/>
        <v>-3214.92709</v>
      </c>
      <c r="D388" s="73">
        <f t="shared" si="4"/>
        <v>-326764.8613</v>
      </c>
      <c r="E388" s="73">
        <f t="shared" si="2"/>
        <v>1</v>
      </c>
      <c r="F388" s="7">
        <f t="shared" si="5"/>
        <v>6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2">
        <f t="shared" si="1"/>
        <v>4296.26121</v>
      </c>
      <c r="C389" s="7">
        <f t="shared" si="3"/>
        <v>-3267.648613</v>
      </c>
      <c r="D389" s="73">
        <f t="shared" si="4"/>
        <v>-331061.1225</v>
      </c>
      <c r="E389" s="73">
        <f t="shared" si="2"/>
        <v>1</v>
      </c>
      <c r="F389" s="7">
        <f t="shared" si="5"/>
        <v>7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2">
        <f t="shared" si="1"/>
        <v>4339.223822</v>
      </c>
      <c r="C390" s="7">
        <f t="shared" si="3"/>
        <v>-3310.611225</v>
      </c>
      <c r="D390" s="73">
        <f t="shared" si="4"/>
        <v>-335400.3464</v>
      </c>
      <c r="E390" s="73">
        <f t="shared" si="2"/>
        <v>1</v>
      </c>
      <c r="F390" s="7">
        <f t="shared" si="5"/>
        <v>8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2">
        <f t="shared" si="1"/>
        <v>4382.61606</v>
      </c>
      <c r="C391" s="7">
        <f t="shared" si="3"/>
        <v>-3354.003464</v>
      </c>
      <c r="D391" s="73">
        <f t="shared" si="4"/>
        <v>-339782.9624</v>
      </c>
      <c r="E391" s="73">
        <f t="shared" si="2"/>
        <v>1</v>
      </c>
      <c r="F391" s="7">
        <f t="shared" si="5"/>
        <v>9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2">
        <f t="shared" si="1"/>
        <v>4426.442221</v>
      </c>
      <c r="C392" s="7">
        <f t="shared" si="3"/>
        <v>-3397.829624</v>
      </c>
      <c r="D392" s="73">
        <f t="shared" si="4"/>
        <v>-344209.4046</v>
      </c>
      <c r="E392" s="73">
        <f t="shared" si="2"/>
        <v>1</v>
      </c>
      <c r="F392" s="7">
        <f t="shared" si="5"/>
        <v>10</v>
      </c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2">
        <f t="shared" si="1"/>
        <v>4470.706643</v>
      </c>
      <c r="C393" s="7">
        <f t="shared" si="3"/>
        <v>-3442.094046</v>
      </c>
      <c r="D393" s="73">
        <f t="shared" si="4"/>
        <v>-348680.1113</v>
      </c>
      <c r="E393" s="73">
        <f t="shared" si="2"/>
        <v>1</v>
      </c>
      <c r="F393" s="7">
        <f t="shared" si="5"/>
        <v>11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2">
        <f t="shared" si="1"/>
        <v>4515.41371</v>
      </c>
      <c r="C394" s="7">
        <f t="shared" si="3"/>
        <v>-3486.801113</v>
      </c>
      <c r="D394" s="73">
        <f t="shared" si="4"/>
        <v>-353195.525</v>
      </c>
      <c r="E394" s="73">
        <f t="shared" si="2"/>
        <v>1</v>
      </c>
      <c r="F394" s="7">
        <f t="shared" si="5"/>
        <v>12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2">
        <f t="shared" si="1"/>
        <v>4560.567847</v>
      </c>
      <c r="C395" s="7">
        <f t="shared" si="3"/>
        <v>-3531.95525</v>
      </c>
      <c r="D395" s="73">
        <f t="shared" si="4"/>
        <v>-357756.0928</v>
      </c>
      <c r="E395" s="73">
        <f t="shared" si="2"/>
        <v>1</v>
      </c>
      <c r="F395" s="7">
        <f t="shared" si="5"/>
        <v>13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2">
        <f t="shared" si="1"/>
        <v>4606.173525</v>
      </c>
      <c r="C396" s="7">
        <f t="shared" si="3"/>
        <v>-3577.560928</v>
      </c>
      <c r="D396" s="73">
        <f t="shared" si="4"/>
        <v>-362362.2664</v>
      </c>
      <c r="E396" s="73">
        <f t="shared" si="2"/>
        <v>1</v>
      </c>
      <c r="F396" s="7">
        <f t="shared" si="5"/>
        <v>14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2">
        <f t="shared" si="1"/>
        <v>4652.235261</v>
      </c>
      <c r="C397" s="7">
        <f t="shared" si="3"/>
        <v>-3623.622664</v>
      </c>
      <c r="D397" s="73">
        <f t="shared" si="4"/>
        <v>-367014.5016</v>
      </c>
      <c r="E397" s="73">
        <f t="shared" si="2"/>
        <v>1</v>
      </c>
      <c r="F397" s="7">
        <f t="shared" si="5"/>
        <v>15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2">
        <f t="shared" si="1"/>
        <v>4698.757613</v>
      </c>
      <c r="C398" s="7">
        <f t="shared" si="3"/>
        <v>-3670.145016</v>
      </c>
      <c r="D398" s="73">
        <f t="shared" si="4"/>
        <v>-371713.2592</v>
      </c>
      <c r="E398" s="73">
        <f t="shared" si="2"/>
        <v>1</v>
      </c>
      <c r="F398" s="7">
        <f t="shared" si="5"/>
        <v>16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2">
        <f t="shared" si="1"/>
        <v>4745.745189</v>
      </c>
      <c r="C399" s="7">
        <f t="shared" si="3"/>
        <v>-3717.132592</v>
      </c>
      <c r="D399" s="73">
        <f t="shared" si="4"/>
        <v>-376459.0044</v>
      </c>
      <c r="E399" s="73">
        <f t="shared" si="2"/>
        <v>1</v>
      </c>
      <c r="F399" s="7">
        <f t="shared" si="5"/>
        <v>17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2">
        <f t="shared" si="1"/>
        <v>5821.815238</v>
      </c>
      <c r="C400" s="7">
        <f t="shared" si="3"/>
        <v>-3764.590044</v>
      </c>
      <c r="D400" s="73">
        <f t="shared" si="4"/>
        <v>-382280.8197</v>
      </c>
      <c r="E400" s="73">
        <f t="shared" si="2"/>
        <v>1</v>
      </c>
      <c r="F400" s="7">
        <f t="shared" si="5"/>
        <v>18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2">
        <f t="shared" si="1"/>
        <v>4851.420794</v>
      </c>
      <c r="C401" s="7">
        <f t="shared" si="3"/>
        <v>-3822.808197</v>
      </c>
      <c r="D401" s="73">
        <f t="shared" si="4"/>
        <v>-387132.2405</v>
      </c>
      <c r="E401" s="73">
        <f t="shared" si="2"/>
        <v>1</v>
      </c>
      <c r="F401" s="7">
        <f t="shared" si="5"/>
        <v>19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2">
        <f t="shared" si="1"/>
        <v>4899.935001</v>
      </c>
      <c r="C402" s="7">
        <f t="shared" si="3"/>
        <v>-3871.322405</v>
      </c>
      <c r="D402" s="73">
        <f t="shared" si="4"/>
        <v>-392032.1755</v>
      </c>
      <c r="E402" s="73">
        <f t="shared" si="2"/>
        <v>1</v>
      </c>
      <c r="F402" s="7">
        <f t="shared" si="5"/>
        <v>20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2">
        <f t="shared" si="1"/>
        <v>4948.934352</v>
      </c>
      <c r="C403" s="7">
        <f t="shared" si="3"/>
        <v>-3920.321755</v>
      </c>
      <c r="D403" s="73">
        <f t="shared" si="4"/>
        <v>-396981.1098</v>
      </c>
      <c r="E403" s="73">
        <f t="shared" si="2"/>
        <v>1</v>
      </c>
      <c r="F403" s="7">
        <f t="shared" si="5"/>
        <v>21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2">
        <f t="shared" si="1"/>
        <v>4998.423695</v>
      </c>
      <c r="C404" s="7">
        <f t="shared" si="3"/>
        <v>-3969.811098</v>
      </c>
      <c r="D404" s="73">
        <f t="shared" si="4"/>
        <v>-401979.5335</v>
      </c>
      <c r="E404" s="73">
        <f t="shared" si="2"/>
        <v>1</v>
      </c>
      <c r="F404" s="7">
        <f t="shared" si="5"/>
        <v>22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2">
        <f t="shared" si="1"/>
        <v>5048.407932</v>
      </c>
      <c r="C405" s="7">
        <f t="shared" si="3"/>
        <v>-4019.795335</v>
      </c>
      <c r="D405" s="73">
        <f t="shared" si="4"/>
        <v>-407027.9414</v>
      </c>
      <c r="E405" s="73">
        <f t="shared" si="2"/>
        <v>1</v>
      </c>
      <c r="F405" s="7">
        <f t="shared" si="5"/>
        <v>23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2">
        <f t="shared" si="1"/>
        <v>5098.892011</v>
      </c>
      <c r="C406" s="7">
        <f t="shared" si="3"/>
        <v>-4070.279414</v>
      </c>
      <c r="D406" s="73">
        <f t="shared" si="4"/>
        <v>-412126.8334</v>
      </c>
      <c r="E406" s="73">
        <f t="shared" si="2"/>
        <v>1</v>
      </c>
      <c r="F406" s="7">
        <f t="shared" si="5"/>
        <v>24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2">
        <f t="shared" si="1"/>
        <v>5149.880931</v>
      </c>
      <c r="C407" s="7">
        <f t="shared" si="3"/>
        <v>-4121.268334</v>
      </c>
      <c r="D407" s="73">
        <f t="shared" si="4"/>
        <v>-417276.7144</v>
      </c>
      <c r="E407" s="73">
        <f t="shared" si="2"/>
        <v>1</v>
      </c>
      <c r="F407" s="7">
        <f t="shared" si="5"/>
        <v>25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2">
        <f t="shared" si="1"/>
        <v>5201.379741</v>
      </c>
      <c r="C408" s="7">
        <f t="shared" si="3"/>
        <v>-4172.767144</v>
      </c>
      <c r="D408" s="73">
        <f t="shared" si="4"/>
        <v>-422478.0941</v>
      </c>
      <c r="E408" s="73">
        <f t="shared" si="2"/>
        <v>1</v>
      </c>
      <c r="F408" s="7">
        <f t="shared" si="5"/>
        <v>26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2">
        <f t="shared" si="1"/>
        <v>5253.393538</v>
      </c>
      <c r="C409" s="7">
        <f t="shared" si="3"/>
        <v>-4224.780941</v>
      </c>
      <c r="D409" s="73">
        <f t="shared" si="4"/>
        <v>-427731.4877</v>
      </c>
      <c r="E409" s="73">
        <f t="shared" si="2"/>
        <v>1</v>
      </c>
      <c r="F409" s="7">
        <f t="shared" si="5"/>
        <v>27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2">
        <f t="shared" si="1"/>
        <v>5305.927474</v>
      </c>
      <c r="C410" s="7">
        <f t="shared" si="3"/>
        <v>-4277.314877</v>
      </c>
      <c r="D410" s="73">
        <f t="shared" si="4"/>
        <v>-433037.4151</v>
      </c>
      <c r="E410" s="73">
        <f t="shared" si="2"/>
        <v>1</v>
      </c>
      <c r="F410" s="7">
        <f t="shared" si="5"/>
        <v>28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2">
        <f t="shared" si="1"/>
        <v>5358.986748</v>
      </c>
      <c r="C411" s="7">
        <f t="shared" si="3"/>
        <v>-4330.374151</v>
      </c>
      <c r="D411" s="73">
        <f t="shared" si="4"/>
        <v>-438396.4019</v>
      </c>
      <c r="E411" s="73">
        <f t="shared" si="2"/>
        <v>1</v>
      </c>
      <c r="F411" s="7">
        <f t="shared" si="5"/>
        <v>29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2">
        <f t="shared" si="1"/>
        <v>6441.189213</v>
      </c>
      <c r="C412" s="7">
        <f t="shared" si="3"/>
        <v>-4383.964019</v>
      </c>
      <c r="D412" s="73">
        <f t="shared" si="4"/>
        <v>-444837.5911</v>
      </c>
      <c r="E412" s="73">
        <f t="shared" si="2"/>
        <v>1</v>
      </c>
      <c r="F412" s="7">
        <f t="shared" si="5"/>
        <v>30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2">
        <f t="shared" si="1"/>
        <v>5476.988508</v>
      </c>
      <c r="C413" s="7">
        <f t="shared" si="3"/>
        <v>-4448.375911</v>
      </c>
      <c r="D413" s="73">
        <f t="shared" si="4"/>
        <v>-450314.5796</v>
      </c>
      <c r="E413" s="73">
        <f t="shared" si="2"/>
        <v>1</v>
      </c>
      <c r="F413" s="7">
        <f t="shared" si="5"/>
        <v>31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2">
        <f t="shared" si="1"/>
        <v>5531.758393</v>
      </c>
      <c r="C414" s="7">
        <f t="shared" si="3"/>
        <v>-4503.145796</v>
      </c>
      <c r="D414" s="73">
        <f t="shared" si="4"/>
        <v>-455846.338</v>
      </c>
      <c r="E414" s="73">
        <f t="shared" si="2"/>
        <v>1</v>
      </c>
      <c r="F414" s="7">
        <f t="shared" si="5"/>
        <v>32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2">
        <f t="shared" si="1"/>
        <v>5587.075977</v>
      </c>
      <c r="C415" s="7">
        <f t="shared" si="3"/>
        <v>-4558.46338</v>
      </c>
      <c r="D415" s="73">
        <f t="shared" si="4"/>
        <v>-461433.414</v>
      </c>
      <c r="E415" s="73">
        <f t="shared" si="2"/>
        <v>1</v>
      </c>
      <c r="F415" s="7">
        <f t="shared" si="5"/>
        <v>33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2">
        <f t="shared" si="1"/>
        <v>5642.946737</v>
      </c>
      <c r="C416" s="7">
        <f t="shared" si="3"/>
        <v>-4614.33414</v>
      </c>
      <c r="D416" s="73">
        <f t="shared" si="4"/>
        <v>-467076.3607</v>
      </c>
      <c r="E416" s="73">
        <f t="shared" si="2"/>
        <v>1</v>
      </c>
      <c r="F416" s="7">
        <f t="shared" si="5"/>
        <v>34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2">
        <f t="shared" si="1"/>
        <v>5699.376204</v>
      </c>
      <c r="C417" s="7">
        <f t="shared" si="3"/>
        <v>-4670.763607</v>
      </c>
      <c r="D417" s="73">
        <f t="shared" si="4"/>
        <v>-472775.7369</v>
      </c>
      <c r="E417" s="73">
        <f t="shared" si="2"/>
        <v>1</v>
      </c>
      <c r="F417" s="7">
        <f t="shared" si="5"/>
        <v>35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2">
        <f t="shared" si="1"/>
        <v>5756.369966</v>
      </c>
      <c r="C418" s="7">
        <f t="shared" si="3"/>
        <v>-4727.757369</v>
      </c>
      <c r="D418" s="73">
        <f t="shared" si="4"/>
        <v>-478532.1069</v>
      </c>
      <c r="E418" s="73">
        <f t="shared" si="2"/>
        <v>1</v>
      </c>
      <c r="F418" s="7">
        <f t="shared" si="5"/>
        <v>36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2">
        <f t="shared" si="1"/>
        <v>5813.933666</v>
      </c>
      <c r="C419" s="7">
        <f t="shared" si="3"/>
        <v>-4785.321069</v>
      </c>
      <c r="D419" s="73">
        <f t="shared" si="4"/>
        <v>-484346.0405</v>
      </c>
      <c r="E419" s="73">
        <f t="shared" si="2"/>
        <v>1</v>
      </c>
      <c r="F419" s="7">
        <f t="shared" si="5"/>
        <v>37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2">
        <f t="shared" si="1"/>
        <v>5872.073002</v>
      </c>
      <c r="C420" s="7">
        <f t="shared" si="3"/>
        <v>-4843.460405</v>
      </c>
      <c r="D420" s="73">
        <f t="shared" si="4"/>
        <v>-490218.1135</v>
      </c>
      <c r="E420" s="73">
        <f t="shared" si="2"/>
        <v>1</v>
      </c>
      <c r="F420" s="7">
        <f t="shared" si="5"/>
        <v>38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2">
        <f t="shared" si="1"/>
        <v>5930.793732</v>
      </c>
      <c r="C421" s="7">
        <f t="shared" si="3"/>
        <v>-4902.181135</v>
      </c>
      <c r="D421" s="73">
        <f t="shared" si="4"/>
        <v>-496148.9073</v>
      </c>
      <c r="E421" s="73">
        <f t="shared" si="2"/>
        <v>1</v>
      </c>
      <c r="F421" s="7">
        <f t="shared" si="5"/>
        <v>39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2">
        <f t="shared" si="1"/>
        <v>5990.10167</v>
      </c>
      <c r="C422" s="7">
        <f t="shared" si="3"/>
        <v>-4961.489073</v>
      </c>
      <c r="D422" s="73">
        <f t="shared" si="4"/>
        <v>-502139.0089</v>
      </c>
      <c r="E422" s="73">
        <f t="shared" si="2"/>
        <v>1</v>
      </c>
      <c r="F422" s="7">
        <f t="shared" si="5"/>
        <v>40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2">
        <f t="shared" si="1"/>
        <v>6050.002686</v>
      </c>
      <c r="C423" s="7">
        <f t="shared" si="3"/>
        <v>-5021.390089</v>
      </c>
      <c r="D423" s="73">
        <f t="shared" si="4"/>
        <v>-508189.0116</v>
      </c>
      <c r="E423" s="73">
        <f t="shared" si="2"/>
        <v>1</v>
      </c>
      <c r="F423" s="7">
        <f t="shared" si="5"/>
        <v>41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2">
        <f t="shared" si="1"/>
        <v>7139.11531</v>
      </c>
      <c r="C424" s="7">
        <f t="shared" si="3"/>
        <v>-5081.890116</v>
      </c>
      <c r="D424" s="73">
        <f t="shared" si="4"/>
        <v>-515328.1269</v>
      </c>
      <c r="E424" s="73">
        <f t="shared" si="2"/>
        <v>1</v>
      </c>
      <c r="F424" s="7">
        <f t="shared" si="5"/>
        <v>42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2">
        <f t="shared" si="1"/>
        <v>6181.893866</v>
      </c>
      <c r="C425" s="7">
        <f t="shared" si="3"/>
        <v>-5153.281269</v>
      </c>
      <c r="D425" s="73">
        <f t="shared" si="4"/>
        <v>-521510.0208</v>
      </c>
      <c r="E425" s="73">
        <f t="shared" si="2"/>
        <v>1</v>
      </c>
      <c r="F425" s="7">
        <f t="shared" si="5"/>
        <v>43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2">
        <f t="shared" si="1"/>
        <v>6243.712805</v>
      </c>
      <c r="C426" s="7">
        <f t="shared" si="3"/>
        <v>-5215.100208</v>
      </c>
      <c r="D426" s="73">
        <f t="shared" si="4"/>
        <v>-527753.7336</v>
      </c>
      <c r="E426" s="73">
        <f t="shared" si="2"/>
        <v>1</v>
      </c>
      <c r="F426" s="7">
        <f t="shared" si="5"/>
        <v>44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2">
        <f t="shared" si="1"/>
        <v>6306.149933</v>
      </c>
      <c r="C427" s="7">
        <f t="shared" si="3"/>
        <v>-5277.537336</v>
      </c>
      <c r="D427" s="73">
        <f t="shared" si="4"/>
        <v>-534059.8835</v>
      </c>
      <c r="E427" s="73">
        <f t="shared" si="2"/>
        <v>1</v>
      </c>
      <c r="F427" s="7">
        <f t="shared" si="5"/>
        <v>45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2">
        <f t="shared" si="1"/>
        <v>6369.211432</v>
      </c>
      <c r="C428" s="7">
        <f t="shared" si="3"/>
        <v>-5340.598835</v>
      </c>
      <c r="D428" s="73">
        <f t="shared" si="4"/>
        <v>-540429.095</v>
      </c>
      <c r="E428" s="73">
        <f t="shared" si="2"/>
        <v>1</v>
      </c>
      <c r="F428" s="7">
        <f t="shared" si="5"/>
        <v>46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2">
        <f t="shared" si="1"/>
        <v>6432.903547</v>
      </c>
      <c r="C429" s="7">
        <f t="shared" si="3"/>
        <v>-5404.29095</v>
      </c>
      <c r="D429" s="73">
        <f t="shared" si="4"/>
        <v>-546861.9985</v>
      </c>
      <c r="E429" s="73">
        <f t="shared" si="2"/>
        <v>1</v>
      </c>
      <c r="F429" s="7">
        <f t="shared" si="5"/>
        <v>47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2">
        <f t="shared" si="1"/>
        <v>6497.232582</v>
      </c>
      <c r="C430" s="7">
        <f t="shared" si="3"/>
        <v>-5468.619985</v>
      </c>
      <c r="D430" s="73">
        <f t="shared" si="4"/>
        <v>-553359.2311</v>
      </c>
      <c r="E430" s="73">
        <f t="shared" si="2"/>
        <v>1</v>
      </c>
      <c r="F430" s="7">
        <f t="shared" si="5"/>
        <v>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2">
        <f t="shared" si="1"/>
        <v>6562.204908</v>
      </c>
      <c r="C431" s="7">
        <f t="shared" si="3"/>
        <v>-5533.592311</v>
      </c>
      <c r="D431" s="73">
        <f t="shared" si="4"/>
        <v>-559921.436</v>
      </c>
      <c r="E431" s="73">
        <f t="shared" si="2"/>
        <v>1</v>
      </c>
      <c r="F431" s="7">
        <f t="shared" si="5"/>
        <v>49</v>
      </c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2">
        <f t="shared" si="1"/>
        <v>6627.826957</v>
      </c>
      <c r="C432" s="7">
        <f t="shared" si="3"/>
        <v>-5599.21436</v>
      </c>
      <c r="D432" s="73">
        <f t="shared" si="4"/>
        <v>-566549.263</v>
      </c>
      <c r="E432" s="73">
        <f t="shared" si="2"/>
        <v>1</v>
      </c>
      <c r="F432" s="7">
        <f t="shared" si="5"/>
        <v>50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2">
        <f t="shared" si="1"/>
        <v>6694.105227</v>
      </c>
      <c r="C433" s="7">
        <f t="shared" si="3"/>
        <v>-5665.49263</v>
      </c>
      <c r="D433" s="73">
        <f t="shared" si="4"/>
        <v>-573243.3682</v>
      </c>
      <c r="E433" s="73">
        <f t="shared" si="2"/>
        <v>1</v>
      </c>
      <c r="F433" s="7">
        <f t="shared" si="5"/>
        <v>51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2">
        <f t="shared" si="1"/>
        <v>6761.046279</v>
      </c>
      <c r="C434" s="7">
        <f t="shared" si="3"/>
        <v>-5732.433682</v>
      </c>
      <c r="D434" s="73">
        <f t="shared" si="4"/>
        <v>-580004.4145</v>
      </c>
      <c r="E434" s="73">
        <f t="shared" si="2"/>
        <v>1</v>
      </c>
      <c r="F434" s="7">
        <f t="shared" si="5"/>
        <v>52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2">
        <f t="shared" si="1"/>
        <v>6828.656742</v>
      </c>
      <c r="C435" s="7">
        <f t="shared" si="3"/>
        <v>-5800.044145</v>
      </c>
      <c r="D435" s="73">
        <f t="shared" si="4"/>
        <v>-586833.0712</v>
      </c>
      <c r="E435" s="73">
        <f t="shared" si="2"/>
        <v>1</v>
      </c>
      <c r="F435" s="7">
        <f t="shared" si="5"/>
        <v>53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2">
        <f t="shared" si="1"/>
        <v>7925.555906</v>
      </c>
      <c r="C436" s="7">
        <f t="shared" si="3"/>
        <v>-5868.330712</v>
      </c>
      <c r="D436" s="73">
        <f t="shared" si="4"/>
        <v>-594758.6271</v>
      </c>
      <c r="E436" s="73">
        <f t="shared" si="2"/>
        <v>1</v>
      </c>
      <c r="F436" s="7">
        <f t="shared" si="5"/>
        <v>54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2">
        <f t="shared" si="1"/>
        <v>6976.198868</v>
      </c>
      <c r="C437" s="7">
        <f t="shared" si="3"/>
        <v>-5947.586271</v>
      </c>
      <c r="D437" s="73">
        <f t="shared" si="4"/>
        <v>-601734.826</v>
      </c>
      <c r="E437" s="73">
        <f t="shared" si="2"/>
        <v>1</v>
      </c>
      <c r="F437" s="7">
        <f t="shared" si="5"/>
        <v>55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2">
        <f t="shared" si="1"/>
        <v>7045.960857</v>
      </c>
      <c r="C438" s="7">
        <f t="shared" si="3"/>
        <v>-6017.34826</v>
      </c>
      <c r="D438" s="73">
        <f t="shared" si="4"/>
        <v>-608780.7869</v>
      </c>
      <c r="E438" s="73">
        <f t="shared" si="2"/>
        <v>1</v>
      </c>
      <c r="F438" s="7">
        <f t="shared" si="5"/>
        <v>56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2">
        <f t="shared" si="1"/>
        <v>7116.420465</v>
      </c>
      <c r="C439" s="7">
        <f t="shared" si="3"/>
        <v>-6087.807869</v>
      </c>
      <c r="D439" s="73">
        <f t="shared" si="4"/>
        <v>-615897.2073</v>
      </c>
      <c r="E439" s="73">
        <f t="shared" si="2"/>
        <v>1</v>
      </c>
      <c r="F439" s="7">
        <f t="shared" si="5"/>
        <v>57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2">
        <f t="shared" si="1"/>
        <v>7187.58467</v>
      </c>
      <c r="C440" s="7">
        <f t="shared" si="3"/>
        <v>-6158.972073</v>
      </c>
      <c r="D440" s="73">
        <f t="shared" si="4"/>
        <v>-623084.792</v>
      </c>
      <c r="E440" s="73">
        <f t="shared" si="2"/>
        <v>1</v>
      </c>
      <c r="F440" s="7">
        <f t="shared" si="5"/>
        <v>58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2">
        <f t="shared" si="1"/>
        <v>7259.460517</v>
      </c>
      <c r="C441" s="7">
        <f t="shared" si="3"/>
        <v>-6230.84792</v>
      </c>
      <c r="D441" s="73">
        <f t="shared" si="4"/>
        <v>-630344.2525</v>
      </c>
      <c r="E441" s="73">
        <f t="shared" si="2"/>
        <v>1</v>
      </c>
      <c r="F441" s="7">
        <f t="shared" si="5"/>
        <v>59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2">
        <f t="shared" si="1"/>
        <v>7332.055122</v>
      </c>
      <c r="C442" s="7">
        <f t="shared" si="3"/>
        <v>-6303.442525</v>
      </c>
      <c r="D442" s="73">
        <f t="shared" si="4"/>
        <v>-637676.3076</v>
      </c>
      <c r="E442" s="73">
        <f t="shared" si="2"/>
        <v>1</v>
      </c>
      <c r="F442" s="7">
        <f t="shared" si="5"/>
        <v>60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2">
        <f t="shared" si="1"/>
        <v>7405.375673</v>
      </c>
      <c r="C443" s="7">
        <f t="shared" si="3"/>
        <v>-6376.763076</v>
      </c>
      <c r="D443" s="73">
        <f t="shared" si="4"/>
        <v>-645081.6833</v>
      </c>
      <c r="E443" s="73">
        <f t="shared" si="2"/>
        <v>1</v>
      </c>
      <c r="F443" s="7">
        <f t="shared" si="5"/>
        <v>61</v>
      </c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2">
        <f t="shared" si="1"/>
        <v>7479.42943</v>
      </c>
      <c r="C444" s="7">
        <f t="shared" si="3"/>
        <v>-6450.816833</v>
      </c>
      <c r="D444" s="73">
        <f t="shared" si="4"/>
        <v>-652561.1127</v>
      </c>
      <c r="E444" s="73">
        <f t="shared" si="2"/>
        <v>1</v>
      </c>
      <c r="F444" s="7">
        <f t="shared" si="5"/>
        <v>62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2">
        <f t="shared" si="1"/>
        <v>7554.223724</v>
      </c>
      <c r="C445" s="7">
        <f t="shared" si="3"/>
        <v>-6525.611127</v>
      </c>
      <c r="D445" s="73">
        <f t="shared" si="4"/>
        <v>-660115.3365</v>
      </c>
      <c r="E445" s="73">
        <f t="shared" si="2"/>
        <v>1</v>
      </c>
      <c r="F445" s="7">
        <f t="shared" si="5"/>
        <v>63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2">
        <f t="shared" si="1"/>
        <v>7629.765961</v>
      </c>
      <c r="C446" s="7">
        <f t="shared" si="3"/>
        <v>-6601.153365</v>
      </c>
      <c r="D446" s="73">
        <f t="shared" si="4"/>
        <v>-667745.1024</v>
      </c>
      <c r="E446" s="73">
        <f t="shared" si="2"/>
        <v>1</v>
      </c>
      <c r="F446" s="7">
        <f t="shared" si="5"/>
        <v>64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2">
        <f t="shared" si="1"/>
        <v>7706.063621</v>
      </c>
      <c r="C447" s="7">
        <f t="shared" si="3"/>
        <v>-6677.451024</v>
      </c>
      <c r="D447" s="73">
        <f t="shared" si="4"/>
        <v>-675451.166</v>
      </c>
      <c r="E447" s="73">
        <f t="shared" si="2"/>
        <v>1</v>
      </c>
      <c r="F447" s="7">
        <f t="shared" si="5"/>
        <v>65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2">
        <f t="shared" si="1"/>
        <v>8811.736854</v>
      </c>
      <c r="C448" s="7">
        <f t="shared" si="3"/>
        <v>-6754.51166</v>
      </c>
      <c r="D448" s="73">
        <f t="shared" si="4"/>
        <v>-684262.9029</v>
      </c>
      <c r="E448" s="73">
        <f t="shared" si="2"/>
        <v>1</v>
      </c>
      <c r="F448" s="7">
        <f t="shared" si="5"/>
        <v>66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2">
        <f t="shared" si="1"/>
        <v>7871.241626</v>
      </c>
      <c r="C449" s="7">
        <f t="shared" si="3"/>
        <v>-6842.629029</v>
      </c>
      <c r="D449" s="73">
        <f t="shared" si="4"/>
        <v>-692134.1445</v>
      </c>
      <c r="E449" s="73">
        <f t="shared" si="2"/>
        <v>1</v>
      </c>
      <c r="F449" s="7">
        <f t="shared" si="5"/>
        <v>67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2">
        <f t="shared" si="1"/>
        <v>7949.954042</v>
      </c>
      <c r="C450" s="7">
        <f t="shared" si="3"/>
        <v>-6921.341445</v>
      </c>
      <c r="D450" s="73">
        <f t="shared" si="4"/>
        <v>-700084.0986</v>
      </c>
      <c r="E450" s="73">
        <f t="shared" si="2"/>
        <v>1</v>
      </c>
      <c r="F450" s="7">
        <f t="shared" si="5"/>
        <v>68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2">
        <f t="shared" si="1"/>
        <v>8029.453583</v>
      </c>
      <c r="C451" s="7">
        <f t="shared" si="3"/>
        <v>-7000.840986</v>
      </c>
      <c r="D451" s="73">
        <f t="shared" si="4"/>
        <v>-708113.5521</v>
      </c>
      <c r="E451" s="73">
        <f t="shared" si="2"/>
        <v>1</v>
      </c>
      <c r="F451" s="7">
        <f t="shared" si="5"/>
        <v>69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2">
        <f t="shared" si="1"/>
        <v>8109.748118</v>
      </c>
      <c r="C452" s="7">
        <f t="shared" si="3"/>
        <v>-7081.135521</v>
      </c>
      <c r="D452" s="73">
        <f t="shared" si="4"/>
        <v>-716223.3003</v>
      </c>
      <c r="E452" s="73">
        <f t="shared" si="2"/>
        <v>1</v>
      </c>
      <c r="F452" s="7">
        <f t="shared" si="5"/>
        <v>70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2">
        <f t="shared" si="1"/>
        <v>8190.8456</v>
      </c>
      <c r="C453" s="7">
        <f t="shared" si="3"/>
        <v>-7162.233003</v>
      </c>
      <c r="D453" s="73">
        <f t="shared" si="4"/>
        <v>-724414.1459</v>
      </c>
      <c r="E453" s="73">
        <f t="shared" si="2"/>
        <v>1</v>
      </c>
      <c r="F453" s="7">
        <f t="shared" si="5"/>
        <v>71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2">
        <f t="shared" si="1"/>
        <v>8272.754056</v>
      </c>
      <c r="C454" s="7">
        <f t="shared" si="3"/>
        <v>-7244.141459</v>
      </c>
      <c r="D454" s="73">
        <f t="shared" si="4"/>
        <v>-732686.8999</v>
      </c>
      <c r="E454" s="73">
        <f t="shared" si="2"/>
        <v>1</v>
      </c>
      <c r="F454" s="7">
        <f t="shared" si="5"/>
        <v>72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2">
        <f t="shared" si="1"/>
        <v>8355.481596</v>
      </c>
      <c r="C455" s="7">
        <f t="shared" si="3"/>
        <v>-7326.868999</v>
      </c>
      <c r="D455" s="73">
        <f t="shared" si="4"/>
        <v>-741042.3815</v>
      </c>
      <c r="E455" s="73">
        <f t="shared" si="2"/>
        <v>1</v>
      </c>
      <c r="F455" s="7">
        <f t="shared" si="5"/>
        <v>73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2">
        <f t="shared" si="1"/>
        <v>8439.036412</v>
      </c>
      <c r="C456" s="7">
        <f t="shared" si="3"/>
        <v>-7410.423815</v>
      </c>
      <c r="D456" s="73">
        <f t="shared" si="4"/>
        <v>-749481.4179</v>
      </c>
      <c r="E456" s="73">
        <f t="shared" si="2"/>
        <v>1</v>
      </c>
      <c r="F456" s="7">
        <f t="shared" si="5"/>
        <v>74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2">
        <f t="shared" si="1"/>
        <v>8523.426776</v>
      </c>
      <c r="C457" s="7">
        <f t="shared" si="3"/>
        <v>-7494.814179</v>
      </c>
      <c r="D457" s="73">
        <f t="shared" si="4"/>
        <v>-758004.8447</v>
      </c>
      <c r="E457" s="73">
        <f t="shared" si="2"/>
        <v>1</v>
      </c>
      <c r="F457" s="7">
        <f t="shared" si="5"/>
        <v>75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2">
        <f t="shared" si="1"/>
        <v>8608.661044</v>
      </c>
      <c r="C458" s="7">
        <f t="shared" si="3"/>
        <v>-7580.048447</v>
      </c>
      <c r="D458" s="73">
        <f t="shared" si="4"/>
        <v>-766613.5057</v>
      </c>
      <c r="E458" s="73">
        <f t="shared" si="2"/>
        <v>1</v>
      </c>
      <c r="F458" s="7">
        <f t="shared" si="5"/>
        <v>76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2">
        <f t="shared" si="1"/>
        <v>8694.747654</v>
      </c>
      <c r="C459" s="7">
        <f t="shared" si="3"/>
        <v>-7666.135057</v>
      </c>
      <c r="D459" s="73">
        <f t="shared" si="4"/>
        <v>-775308.2534</v>
      </c>
      <c r="E459" s="73">
        <f t="shared" si="2"/>
        <v>1</v>
      </c>
      <c r="F459" s="7">
        <f t="shared" si="5"/>
        <v>77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2">
        <f t="shared" si="1"/>
        <v>9810.307728</v>
      </c>
      <c r="C460" s="7">
        <f t="shared" si="3"/>
        <v>-7753.082534</v>
      </c>
      <c r="D460" s="73">
        <f t="shared" si="4"/>
        <v>-785118.5611</v>
      </c>
      <c r="E460" s="73">
        <f t="shared" si="2"/>
        <v>1</v>
      </c>
      <c r="F460" s="7">
        <f t="shared" si="5"/>
        <v>78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2">
        <f t="shared" si="1"/>
        <v>8879.798208</v>
      </c>
      <c r="C461" s="7">
        <f t="shared" si="3"/>
        <v>-7851.185611</v>
      </c>
      <c r="D461" s="73">
        <f t="shared" si="4"/>
        <v>-793998.3593</v>
      </c>
      <c r="E461" s="73">
        <f t="shared" si="2"/>
        <v>1</v>
      </c>
      <c r="F461" s="7">
        <f t="shared" si="5"/>
        <v>79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2">
        <f t="shared" si="1"/>
        <v>8968.59619</v>
      </c>
      <c r="C462" s="7">
        <f t="shared" si="3"/>
        <v>-7939.983593</v>
      </c>
      <c r="D462" s="73">
        <f t="shared" si="4"/>
        <v>-802966.9555</v>
      </c>
      <c r="E462" s="73">
        <f t="shared" si="2"/>
        <v>1</v>
      </c>
      <c r="F462" s="7">
        <f t="shared" si="5"/>
        <v>80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2">
        <f t="shared" si="1"/>
        <v>9058.282152</v>
      </c>
      <c r="C463" s="7">
        <f t="shared" si="3"/>
        <v>-8029.669555</v>
      </c>
      <c r="D463" s="73">
        <f t="shared" si="4"/>
        <v>-812025.2377</v>
      </c>
      <c r="E463" s="73">
        <f t="shared" si="2"/>
        <v>1</v>
      </c>
      <c r="F463" s="7">
        <f t="shared" si="5"/>
        <v>81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2">
        <f t="shared" si="1"/>
        <v>9148.864974</v>
      </c>
      <c r="C464" s="7">
        <f t="shared" si="3"/>
        <v>-8120.252377</v>
      </c>
      <c r="D464" s="73">
        <f t="shared" si="4"/>
        <v>-821174.1026</v>
      </c>
      <c r="E464" s="73">
        <f t="shared" si="2"/>
        <v>1</v>
      </c>
      <c r="F464" s="7">
        <f t="shared" si="5"/>
        <v>82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2">
        <f t="shared" si="1"/>
        <v>9240.353623</v>
      </c>
      <c r="C465" s="7">
        <f t="shared" si="3"/>
        <v>-8211.741026</v>
      </c>
      <c r="D465" s="73">
        <f t="shared" si="4"/>
        <v>-830414.4563</v>
      </c>
      <c r="E465" s="73">
        <f t="shared" si="2"/>
        <v>1</v>
      </c>
      <c r="F465" s="7">
        <f t="shared" si="5"/>
        <v>83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2">
        <f t="shared" si="1"/>
        <v>9332.75716</v>
      </c>
      <c r="C466" s="7">
        <f t="shared" si="3"/>
        <v>-8304.144563</v>
      </c>
      <c r="D466" s="73">
        <f t="shared" si="4"/>
        <v>-839747.2134</v>
      </c>
      <c r="E466" s="73">
        <f t="shared" si="2"/>
        <v>1</v>
      </c>
      <c r="F466" s="7">
        <f t="shared" si="5"/>
        <v>84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2">
        <f t="shared" si="1"/>
        <v>9426.084731</v>
      </c>
      <c r="C467" s="7">
        <f t="shared" si="3"/>
        <v>-8397.472134</v>
      </c>
      <c r="D467" s="73">
        <f t="shared" si="4"/>
        <v>-849173.2982</v>
      </c>
      <c r="E467" s="73">
        <f t="shared" si="2"/>
        <v>1</v>
      </c>
      <c r="F467" s="7">
        <f t="shared" si="5"/>
        <v>85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2">
        <f t="shared" si="1"/>
        <v>9520.345579</v>
      </c>
      <c r="C468" s="7">
        <f t="shared" si="3"/>
        <v>-8491.732982</v>
      </c>
      <c r="D468" s="73">
        <f t="shared" si="4"/>
        <v>-858693.6437</v>
      </c>
      <c r="E468" s="73">
        <f t="shared" si="2"/>
        <v>1</v>
      </c>
      <c r="F468" s="7">
        <f t="shared" si="5"/>
        <v>86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2">
        <f t="shared" si="1"/>
        <v>9615.549034</v>
      </c>
      <c r="C469" s="7">
        <f t="shared" si="3"/>
        <v>-8586.936437</v>
      </c>
      <c r="D469" s="73">
        <f t="shared" si="4"/>
        <v>-868309.1928</v>
      </c>
      <c r="E469" s="73">
        <f t="shared" si="2"/>
        <v>1</v>
      </c>
      <c r="F469" s="7">
        <f t="shared" si="5"/>
        <v>87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2">
        <f t="shared" si="1"/>
        <v>9711.704525</v>
      </c>
      <c r="C470" s="7">
        <f t="shared" si="3"/>
        <v>-8683.091928</v>
      </c>
      <c r="D470" s="73">
        <f t="shared" si="4"/>
        <v>-878020.8973</v>
      </c>
      <c r="E470" s="73">
        <f t="shared" si="2"/>
        <v>1</v>
      </c>
      <c r="F470" s="7">
        <f t="shared" si="5"/>
        <v>88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2">
        <f t="shared" si="1"/>
        <v>9808.82157</v>
      </c>
      <c r="C471" s="7">
        <f t="shared" si="3"/>
        <v>-8780.208973</v>
      </c>
      <c r="D471" s="73">
        <f t="shared" si="4"/>
        <v>-887829.7189</v>
      </c>
      <c r="E471" s="73">
        <f t="shared" si="2"/>
        <v>1</v>
      </c>
      <c r="F471" s="7">
        <f t="shared" si="5"/>
        <v>89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2">
        <f t="shared" si="1"/>
        <v>10935.52238</v>
      </c>
      <c r="C472" s="7">
        <f t="shared" si="3"/>
        <v>-8878.297189</v>
      </c>
      <c r="D472" s="73">
        <f t="shared" si="4"/>
        <v>-898765.2413</v>
      </c>
      <c r="E472" s="73">
        <f t="shared" si="2"/>
        <v>1</v>
      </c>
      <c r="F472" s="7">
        <f t="shared" si="5"/>
        <v>90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2">
        <f t="shared" si="1"/>
        <v>10016.26501</v>
      </c>
      <c r="C473" s="7">
        <f t="shared" si="3"/>
        <v>-8987.652413</v>
      </c>
      <c r="D473" s="73">
        <f t="shared" si="4"/>
        <v>-908781.5063</v>
      </c>
      <c r="E473" s="73">
        <f t="shared" si="2"/>
        <v>1</v>
      </c>
      <c r="F473" s="7">
        <f t="shared" si="5"/>
        <v>91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2">
        <f t="shared" si="1"/>
        <v>10116.42766</v>
      </c>
      <c r="C474" s="7">
        <f t="shared" si="3"/>
        <v>-9087.815063</v>
      </c>
      <c r="D474" s="73">
        <f t="shared" si="4"/>
        <v>-918897.9339</v>
      </c>
      <c r="E474" s="73">
        <f t="shared" si="2"/>
        <v>1</v>
      </c>
      <c r="F474" s="7">
        <f t="shared" si="5"/>
        <v>92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2">
        <f t="shared" si="1"/>
        <v>10217.59194</v>
      </c>
      <c r="C475" s="7">
        <f t="shared" si="3"/>
        <v>-9188.979339</v>
      </c>
      <c r="D475" s="73">
        <f t="shared" si="4"/>
        <v>-929115.5259</v>
      </c>
      <c r="E475" s="73">
        <f t="shared" si="2"/>
        <v>1</v>
      </c>
      <c r="F475" s="7">
        <f t="shared" si="5"/>
        <v>93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2">
        <f t="shared" si="1"/>
        <v>10319.76786</v>
      </c>
      <c r="C476" s="7">
        <f t="shared" si="3"/>
        <v>-9291.155259</v>
      </c>
      <c r="D476" s="73">
        <f t="shared" si="4"/>
        <v>-939435.2937</v>
      </c>
      <c r="E476" s="73">
        <f t="shared" si="2"/>
        <v>1</v>
      </c>
      <c r="F476" s="7">
        <f t="shared" si="5"/>
        <v>94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2">
        <f t="shared" si="1"/>
        <v>10422.96553</v>
      </c>
      <c r="C477" s="7">
        <f t="shared" si="3"/>
        <v>-9394.352937</v>
      </c>
      <c r="D477" s="73">
        <f t="shared" si="4"/>
        <v>-949858.2592</v>
      </c>
      <c r="E477" s="73">
        <f t="shared" si="2"/>
        <v>1</v>
      </c>
      <c r="F477" s="7">
        <f t="shared" si="5"/>
        <v>95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2">
        <f t="shared" si="1"/>
        <v>10527.19519</v>
      </c>
      <c r="C478" s="7">
        <f t="shared" si="3"/>
        <v>-9498.582592</v>
      </c>
      <c r="D478" s="73">
        <f t="shared" si="4"/>
        <v>-960385.4544</v>
      </c>
      <c r="E478" s="73">
        <f t="shared" si="2"/>
        <v>1</v>
      </c>
      <c r="F478" s="7">
        <f t="shared" si="5"/>
        <v>96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2">
        <f t="shared" si="1"/>
        <v>10632.46714</v>
      </c>
      <c r="C479" s="7">
        <f t="shared" si="3"/>
        <v>-9603.854544</v>
      </c>
      <c r="D479" s="73">
        <f t="shared" si="4"/>
        <v>-971017.9216</v>
      </c>
      <c r="E479" s="73">
        <f t="shared" si="2"/>
        <v>1</v>
      </c>
      <c r="F479" s="7">
        <f t="shared" si="5"/>
        <v>97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2">
        <f t="shared" si="1"/>
        <v>10738.79181</v>
      </c>
      <c r="C480" s="7">
        <f t="shared" si="3"/>
        <v>-9710.179216</v>
      </c>
      <c r="D480" s="73">
        <f t="shared" si="4"/>
        <v>-981756.7134</v>
      </c>
      <c r="E480" s="73">
        <f t="shared" si="2"/>
        <v>1</v>
      </c>
      <c r="F480" s="7">
        <f t="shared" si="5"/>
        <v>98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2">
        <f t="shared" si="1"/>
        <v>10846.17973</v>
      </c>
      <c r="C481" s="7">
        <f t="shared" si="3"/>
        <v>-9817.567134</v>
      </c>
      <c r="D481" s="73">
        <f t="shared" si="4"/>
        <v>-992602.8931</v>
      </c>
      <c r="E481" s="73">
        <f t="shared" si="2"/>
        <v>1</v>
      </c>
      <c r="F481" s="7">
        <f t="shared" si="5"/>
        <v>99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2">
        <f t="shared" si="1"/>
        <v>10954.64153</v>
      </c>
      <c r="C482" s="7">
        <f t="shared" si="3"/>
        <v>-9926.028931</v>
      </c>
      <c r="D482" s="73">
        <f t="shared" si="4"/>
        <v>-1003557.535</v>
      </c>
      <c r="E482" s="73">
        <f t="shared" si="2"/>
        <v>1</v>
      </c>
      <c r="F482" s="7">
        <f t="shared" si="5"/>
        <v>100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2">
        <f t="shared" si="1"/>
        <v>11064.18794</v>
      </c>
      <c r="C483" s="7">
        <f t="shared" si="3"/>
        <v>-10035.57535</v>
      </c>
      <c r="D483" s="73">
        <f t="shared" si="4"/>
        <v>-1014621.723</v>
      </c>
      <c r="E483" s="73">
        <f t="shared" si="2"/>
        <v>1</v>
      </c>
      <c r="F483" s="7">
        <f t="shared" si="5"/>
        <v>101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2">
        <f t="shared" si="1"/>
        <v>12203.44242</v>
      </c>
      <c r="C484" s="7">
        <f t="shared" si="3"/>
        <v>-10146.21723</v>
      </c>
      <c r="D484" s="73">
        <f t="shared" si="4"/>
        <v>-1026825.165</v>
      </c>
      <c r="E484" s="73">
        <f t="shared" si="2"/>
        <v>1</v>
      </c>
      <c r="F484" s="7">
        <f t="shared" si="5"/>
        <v>102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2">
        <f t="shared" si="1"/>
        <v>11296.86425</v>
      </c>
      <c r="C485" s="7">
        <f t="shared" si="3"/>
        <v>-10268.25165</v>
      </c>
      <c r="D485" s="73">
        <f t="shared" si="4"/>
        <v>-1038122.029</v>
      </c>
      <c r="E485" s="73">
        <f t="shared" si="2"/>
        <v>1</v>
      </c>
      <c r="F485" s="7">
        <f t="shared" si="5"/>
        <v>103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2">
        <f t="shared" si="1"/>
        <v>11409.83289</v>
      </c>
      <c r="C486" s="7">
        <f t="shared" si="3"/>
        <v>-10381.22029</v>
      </c>
      <c r="D486" s="73">
        <f t="shared" si="4"/>
        <v>-1049531.862</v>
      </c>
      <c r="E486" s="73">
        <f t="shared" si="2"/>
        <v>1</v>
      </c>
      <c r="F486" s="7">
        <f t="shared" si="5"/>
        <v>104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2">
        <f t="shared" si="1"/>
        <v>11523.93122</v>
      </c>
      <c r="C487" s="7">
        <f t="shared" si="3"/>
        <v>-10495.31862</v>
      </c>
      <c r="D487" s="73">
        <f t="shared" si="4"/>
        <v>-1061055.793</v>
      </c>
      <c r="E487" s="73">
        <f t="shared" si="2"/>
        <v>1</v>
      </c>
      <c r="F487" s="7">
        <f t="shared" si="5"/>
        <v>105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2">
        <f t="shared" si="1"/>
        <v>11639.17053</v>
      </c>
      <c r="C488" s="7">
        <f t="shared" si="3"/>
        <v>-10610.55793</v>
      </c>
      <c r="D488" s="73">
        <f t="shared" si="4"/>
        <v>-1072694.964</v>
      </c>
      <c r="E488" s="73">
        <f t="shared" si="2"/>
        <v>1</v>
      </c>
      <c r="F488" s="7">
        <f t="shared" si="5"/>
        <v>106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2">
        <f t="shared" si="1"/>
        <v>11755.56224</v>
      </c>
      <c r="C489" s="7">
        <f t="shared" si="3"/>
        <v>-10726.94964</v>
      </c>
      <c r="D489" s="73">
        <f t="shared" si="4"/>
        <v>-1084450.526</v>
      </c>
      <c r="E489" s="73">
        <f t="shared" si="2"/>
        <v>1</v>
      </c>
      <c r="F489" s="7">
        <f t="shared" si="5"/>
        <v>107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2">
        <f t="shared" si="1"/>
        <v>11873.11786</v>
      </c>
      <c r="C490" s="7">
        <f t="shared" si="3"/>
        <v>-10844.50526</v>
      </c>
      <c r="D490" s="73">
        <f t="shared" si="4"/>
        <v>-1096323.644</v>
      </c>
      <c r="E490" s="73">
        <f t="shared" si="2"/>
        <v>1</v>
      </c>
      <c r="F490" s="7">
        <f t="shared" si="5"/>
        <v>108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2">
        <f t="shared" si="1"/>
        <v>11991.84904</v>
      </c>
      <c r="C491" s="7">
        <f t="shared" si="3"/>
        <v>-10963.23644</v>
      </c>
      <c r="D491" s="73">
        <f t="shared" si="4"/>
        <v>-1108315.493</v>
      </c>
      <c r="E491" s="73">
        <f t="shared" si="2"/>
        <v>1</v>
      </c>
      <c r="F491" s="7">
        <f t="shared" si="5"/>
        <v>109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2">
        <f t="shared" si="1"/>
        <v>12111.76753</v>
      </c>
      <c r="C492" s="7">
        <f t="shared" si="3"/>
        <v>-11083.15493</v>
      </c>
      <c r="D492" s="73">
        <f t="shared" si="4"/>
        <v>-1120427.261</v>
      </c>
      <c r="E492" s="73">
        <f t="shared" si="2"/>
        <v>1</v>
      </c>
      <c r="F492" s="7">
        <f t="shared" si="5"/>
        <v>110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2">
        <f t="shared" si="1"/>
        <v>12232.8852</v>
      </c>
      <c r="C493" s="7">
        <f t="shared" si="3"/>
        <v>-11204.27261</v>
      </c>
      <c r="D493" s="73">
        <f t="shared" si="4"/>
        <v>-1132660.146</v>
      </c>
      <c r="E493" s="73">
        <f t="shared" si="2"/>
        <v>1</v>
      </c>
      <c r="F493" s="7">
        <f t="shared" si="5"/>
        <v>111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2">
        <f t="shared" si="1"/>
        <v>12355.21405</v>
      </c>
      <c r="C494" s="7">
        <f t="shared" si="3"/>
        <v>-11326.60146</v>
      </c>
      <c r="D494" s="73">
        <f t="shared" si="4"/>
        <v>-1145015.36</v>
      </c>
      <c r="E494" s="73">
        <f t="shared" si="2"/>
        <v>1</v>
      </c>
      <c r="F494" s="7">
        <f t="shared" si="5"/>
        <v>112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2">
        <f t="shared" si="1"/>
        <v>12478.7662</v>
      </c>
      <c r="C495" s="7">
        <f t="shared" si="3"/>
        <v>-11450.1536</v>
      </c>
      <c r="D495" s="73">
        <f t="shared" si="4"/>
        <v>-1157494.126</v>
      </c>
      <c r="E495" s="73">
        <f t="shared" si="2"/>
        <v>1</v>
      </c>
      <c r="F495" s="7">
        <f t="shared" si="5"/>
        <v>113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2">
        <f t="shared" si="1"/>
        <v>13632.16645</v>
      </c>
      <c r="C496" s="7">
        <f t="shared" si="3"/>
        <v>-11574.94126</v>
      </c>
      <c r="D496" s="73">
        <f t="shared" si="4"/>
        <v>-1171126.292</v>
      </c>
      <c r="E496" s="73">
        <f t="shared" si="2"/>
        <v>1</v>
      </c>
      <c r="F496" s="7">
        <f t="shared" si="5"/>
        <v>114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2">
        <f t="shared" si="1"/>
        <v>12739.87552</v>
      </c>
      <c r="C497" s="7">
        <f t="shared" si="3"/>
        <v>-11711.26292</v>
      </c>
      <c r="D497" s="73">
        <f t="shared" si="4"/>
        <v>-1183866.168</v>
      </c>
      <c r="E497" s="73">
        <f t="shared" si="2"/>
        <v>1</v>
      </c>
      <c r="F497" s="7">
        <f t="shared" si="5"/>
        <v>115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2">
        <f t="shared" si="1"/>
        <v>12867.27428</v>
      </c>
      <c r="C498" s="7">
        <f t="shared" si="3"/>
        <v>-11838.66168</v>
      </c>
      <c r="D498" s="73">
        <f t="shared" si="4"/>
        <v>-1196733.442</v>
      </c>
      <c r="E498" s="73">
        <f t="shared" si="2"/>
        <v>1</v>
      </c>
      <c r="F498" s="7">
        <f t="shared" si="5"/>
        <v>116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2">
        <f t="shared" si="1"/>
        <v>12995.94702</v>
      </c>
      <c r="C499" s="7">
        <f t="shared" si="3"/>
        <v>-11967.33442</v>
      </c>
      <c r="D499" s="73">
        <f t="shared" si="4"/>
        <v>-1209729.389</v>
      </c>
      <c r="E499" s="73">
        <f t="shared" si="2"/>
        <v>1</v>
      </c>
      <c r="F499" s="7">
        <f t="shared" si="5"/>
        <v>117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2">
        <f t="shared" si="1"/>
        <v>13125.90649</v>
      </c>
      <c r="C500" s="7">
        <f t="shared" si="3"/>
        <v>-12097.29389</v>
      </c>
      <c r="D500" s="73">
        <f t="shared" si="4"/>
        <v>-1222855.296</v>
      </c>
      <c r="E500" s="73">
        <f t="shared" si="2"/>
        <v>1</v>
      </c>
      <c r="F500" s="7">
        <f t="shared" si="5"/>
        <v>118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2">
        <f t="shared" si="1"/>
        <v>13257.16555</v>
      </c>
      <c r="C501" s="7">
        <f t="shared" si="3"/>
        <v>-12228.55296</v>
      </c>
      <c r="D501" s="73">
        <f t="shared" si="4"/>
        <v>-1236112.461</v>
      </c>
      <c r="E501" s="73">
        <f t="shared" si="2"/>
        <v>1</v>
      </c>
      <c r="F501" s="7">
        <f t="shared" si="5"/>
        <v>119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2">
        <f t="shared" si="1"/>
        <v>13389.73721</v>
      </c>
      <c r="C502" s="7">
        <f t="shared" si="3"/>
        <v>-12361.12461</v>
      </c>
      <c r="D502" s="73">
        <f t="shared" si="4"/>
        <v>-1249502.199</v>
      </c>
      <c r="E502" s="73">
        <f t="shared" si="2"/>
        <v>1</v>
      </c>
      <c r="F502" s="7">
        <f t="shared" si="5"/>
        <v>120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2">
        <f t="shared" si="1"/>
        <v>13523.63458</v>
      </c>
      <c r="C503" s="7">
        <f t="shared" si="3"/>
        <v>-12495.02199</v>
      </c>
      <c r="D503" s="73">
        <f t="shared" si="4"/>
        <v>-1263025.833</v>
      </c>
      <c r="E503" s="73">
        <f t="shared" si="2"/>
        <v>1</v>
      </c>
      <c r="F503" s="7">
        <f t="shared" si="5"/>
        <v>121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2">
        <f t="shared" si="1"/>
        <v>13658.87093</v>
      </c>
      <c r="C504" s="7">
        <f t="shared" si="3"/>
        <v>-12630.25833</v>
      </c>
      <c r="D504" s="73">
        <f t="shared" si="4"/>
        <v>-1276684.704</v>
      </c>
      <c r="E504" s="73">
        <f t="shared" si="2"/>
        <v>1</v>
      </c>
      <c r="F504" s="7">
        <f t="shared" si="5"/>
        <v>122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2">
        <f t="shared" si="1"/>
        <v>13795.45964</v>
      </c>
      <c r="C505" s="7">
        <f t="shared" si="3"/>
        <v>-12766.84704</v>
      </c>
      <c r="D505" s="73">
        <f t="shared" si="4"/>
        <v>-1290480.164</v>
      </c>
      <c r="E505" s="73">
        <f t="shared" si="2"/>
        <v>1</v>
      </c>
      <c r="F505" s="7">
        <f t="shared" si="5"/>
        <v>123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2">
        <f t="shared" si="1"/>
        <v>13933.41423</v>
      </c>
      <c r="C506" s="7">
        <f t="shared" si="3"/>
        <v>-12904.80164</v>
      </c>
      <c r="D506" s="73">
        <f t="shared" si="4"/>
        <v>-1304413.578</v>
      </c>
      <c r="E506" s="73">
        <f t="shared" si="2"/>
        <v>1</v>
      </c>
      <c r="F506" s="7">
        <f t="shared" si="5"/>
        <v>124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2">
        <f t="shared" si="1"/>
        <v>14072.74838</v>
      </c>
      <c r="C507" s="7">
        <f t="shared" si="3"/>
        <v>-13044.13578</v>
      </c>
      <c r="D507" s="73">
        <f t="shared" si="4"/>
        <v>-1318486.326</v>
      </c>
      <c r="E507" s="73">
        <f t="shared" si="2"/>
        <v>1</v>
      </c>
      <c r="F507" s="7">
        <f t="shared" si="5"/>
        <v>125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2">
        <f t="shared" si="1"/>
        <v>15242.08846</v>
      </c>
      <c r="C508" s="7">
        <f t="shared" si="3"/>
        <v>-13184.86326</v>
      </c>
      <c r="D508" s="73">
        <f t="shared" si="4"/>
        <v>-1333728.415</v>
      </c>
      <c r="E508" s="73">
        <f t="shared" si="2"/>
        <v>1</v>
      </c>
      <c r="F508" s="7">
        <f t="shared" si="5"/>
        <v>126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2">
        <f t="shared" si="1"/>
        <v>14365.89674</v>
      </c>
      <c r="C509" s="7">
        <f t="shared" si="3"/>
        <v>-13337.28415</v>
      </c>
      <c r="D509" s="73">
        <f t="shared" si="4"/>
        <v>-1348094.311</v>
      </c>
      <c r="E509" s="73">
        <f t="shared" si="2"/>
        <v>1</v>
      </c>
      <c r="F509" s="7">
        <f t="shared" si="5"/>
        <v>127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2">
        <f t="shared" si="1"/>
        <v>14509.55571</v>
      </c>
      <c r="C510" s="7">
        <f t="shared" si="3"/>
        <v>-13480.94311</v>
      </c>
      <c r="D510" s="73">
        <f t="shared" si="4"/>
        <v>-1362603.867</v>
      </c>
      <c r="E510" s="73">
        <f t="shared" si="2"/>
        <v>1</v>
      </c>
      <c r="F510" s="7">
        <f t="shared" si="5"/>
        <v>128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2">
        <f t="shared" si="1"/>
        <v>14654.65127</v>
      </c>
      <c r="C511" s="7">
        <f t="shared" si="3"/>
        <v>-13626.03867</v>
      </c>
      <c r="D511" s="73">
        <f t="shared" si="4"/>
        <v>-1377258.518</v>
      </c>
      <c r="E511" s="73">
        <f t="shared" si="2"/>
        <v>1</v>
      </c>
      <c r="F511" s="7">
        <f t="shared" si="5"/>
        <v>129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2">
        <f t="shared" si="1"/>
        <v>14801.19778</v>
      </c>
      <c r="C512" s="7">
        <f t="shared" si="3"/>
        <v>-13772.58518</v>
      </c>
      <c r="D512" s="73">
        <f t="shared" si="4"/>
        <v>-1392059.716</v>
      </c>
      <c r="E512" s="73">
        <f t="shared" si="2"/>
        <v>1</v>
      </c>
      <c r="F512" s="7">
        <f t="shared" si="5"/>
        <v>130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2">
        <f t="shared" si="1"/>
        <v>14949.20976</v>
      </c>
      <c r="C513" s="7">
        <f t="shared" si="3"/>
        <v>-13920.59716</v>
      </c>
      <c r="D513" s="73">
        <f t="shared" si="4"/>
        <v>-1407008.926</v>
      </c>
      <c r="E513" s="73">
        <f t="shared" si="2"/>
        <v>1</v>
      </c>
      <c r="F513" s="7">
        <f t="shared" si="5"/>
        <v>131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2">
        <f t="shared" si="1"/>
        <v>15098.70186</v>
      </c>
      <c r="C514" s="7">
        <f t="shared" si="3"/>
        <v>-14070.08926</v>
      </c>
      <c r="D514" s="73">
        <f t="shared" si="4"/>
        <v>-1422107.628</v>
      </c>
      <c r="E514" s="73">
        <f t="shared" si="2"/>
        <v>1</v>
      </c>
      <c r="F514" s="7">
        <f t="shared" si="5"/>
        <v>132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2">
        <f t="shared" si="1"/>
        <v>15249.68888</v>
      </c>
      <c r="C515" s="7">
        <f t="shared" si="3"/>
        <v>-14221.07628</v>
      </c>
      <c r="D515" s="73">
        <f t="shared" si="4"/>
        <v>-1437357.317</v>
      </c>
      <c r="E515" s="73">
        <f t="shared" si="2"/>
        <v>1</v>
      </c>
      <c r="F515" s="7">
        <f t="shared" si="5"/>
        <v>133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2">
        <f t="shared" si="1"/>
        <v>15402.18576</v>
      </c>
      <c r="C516" s="7">
        <f t="shared" si="3"/>
        <v>-14373.57317</v>
      </c>
      <c r="D516" s="73">
        <f t="shared" si="4"/>
        <v>-1452759.503</v>
      </c>
      <c r="E516" s="73">
        <f t="shared" si="2"/>
        <v>1</v>
      </c>
      <c r="F516" s="7">
        <f t="shared" si="5"/>
        <v>134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2">
        <f t="shared" si="1"/>
        <v>15556.20762</v>
      </c>
      <c r="C517" s="7">
        <f t="shared" si="3"/>
        <v>-14527.59503</v>
      </c>
      <c r="D517" s="73">
        <f t="shared" si="4"/>
        <v>-1468315.71</v>
      </c>
      <c r="E517" s="73">
        <f t="shared" si="2"/>
        <v>1</v>
      </c>
      <c r="F517" s="7">
        <f t="shared" si="5"/>
        <v>135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2">
        <f t="shared" si="1"/>
        <v>15711.7697</v>
      </c>
      <c r="C518" s="7">
        <f t="shared" si="3"/>
        <v>-14683.1571</v>
      </c>
      <c r="D518" s="73">
        <f t="shared" si="4"/>
        <v>-1484027.48</v>
      </c>
      <c r="E518" s="73">
        <f t="shared" si="2"/>
        <v>1</v>
      </c>
      <c r="F518" s="7">
        <f t="shared" si="5"/>
        <v>136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2">
        <f t="shared" si="1"/>
        <v>15868.8874</v>
      </c>
      <c r="C519" s="7">
        <f t="shared" si="3"/>
        <v>-14840.2748</v>
      </c>
      <c r="D519" s="73">
        <f t="shared" si="4"/>
        <v>-1499896.367</v>
      </c>
      <c r="E519" s="73">
        <f t="shared" si="2"/>
        <v>1</v>
      </c>
      <c r="F519" s="7">
        <f t="shared" si="5"/>
        <v>137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2">
        <f t="shared" si="1"/>
        <v>17056.18887</v>
      </c>
      <c r="C520" s="7">
        <f t="shared" si="3"/>
        <v>-14998.96367</v>
      </c>
      <c r="D520" s="73">
        <f t="shared" si="4"/>
        <v>-1516952.556</v>
      </c>
      <c r="E520" s="73">
        <f t="shared" si="2"/>
        <v>1</v>
      </c>
      <c r="F520" s="7">
        <f t="shared" si="5"/>
        <v>138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2">
        <f t="shared" si="1"/>
        <v>16198.13816</v>
      </c>
      <c r="C521" s="7">
        <f t="shared" si="3"/>
        <v>-15169.52556</v>
      </c>
      <c r="D521" s="73">
        <f t="shared" si="4"/>
        <v>-1533150.694</v>
      </c>
      <c r="E521" s="73">
        <f t="shared" si="2"/>
        <v>1</v>
      </c>
      <c r="F521" s="7">
        <f t="shared" si="5"/>
        <v>139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2">
        <f t="shared" si="1"/>
        <v>16360.11954</v>
      </c>
      <c r="C522" s="7">
        <f t="shared" si="3"/>
        <v>-15331.50694</v>
      </c>
      <c r="D522" s="73">
        <f t="shared" si="4"/>
        <v>-1549510.814</v>
      </c>
      <c r="E522" s="73">
        <f t="shared" si="2"/>
        <v>1</v>
      </c>
      <c r="F522" s="7">
        <f t="shared" si="5"/>
        <v>140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2">
        <f t="shared" si="1"/>
        <v>16523.72073</v>
      </c>
      <c r="C523" s="7">
        <f t="shared" si="3"/>
        <v>-15495.10814</v>
      </c>
      <c r="D523" s="73">
        <f t="shared" si="4"/>
        <v>-1566034.535</v>
      </c>
      <c r="E523" s="73">
        <f t="shared" si="2"/>
        <v>1</v>
      </c>
      <c r="F523" s="7">
        <f t="shared" si="5"/>
        <v>141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2">
        <f t="shared" si="1"/>
        <v>16688.95794</v>
      </c>
      <c r="C524" s="7">
        <f t="shared" si="3"/>
        <v>-15660.34535</v>
      </c>
      <c r="D524" s="73">
        <f t="shared" si="4"/>
        <v>-1582723.492</v>
      </c>
      <c r="E524" s="73">
        <f t="shared" si="2"/>
        <v>1</v>
      </c>
      <c r="F524" s="7">
        <f t="shared" si="5"/>
        <v>142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2">
        <f t="shared" si="1"/>
        <v>16855.84752</v>
      </c>
      <c r="C525" s="7">
        <f t="shared" si="3"/>
        <v>-15827.23492</v>
      </c>
      <c r="D525" s="73">
        <f t="shared" si="4"/>
        <v>-1599579.34</v>
      </c>
      <c r="E525" s="73">
        <f t="shared" si="2"/>
        <v>1</v>
      </c>
      <c r="F525" s="7">
        <f t="shared" si="5"/>
        <v>143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2">
        <f t="shared" si="1"/>
        <v>17024.406</v>
      </c>
      <c r="C526" s="7">
        <f t="shared" si="3"/>
        <v>-15995.7934</v>
      </c>
      <c r="D526" s="73">
        <f t="shared" si="4"/>
        <v>-1616603.746</v>
      </c>
      <c r="E526" s="73">
        <f t="shared" si="2"/>
        <v>1</v>
      </c>
      <c r="F526" s="7">
        <f t="shared" si="5"/>
        <v>144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2">
        <f t="shared" si="1"/>
        <v>17194.65006</v>
      </c>
      <c r="C527" s="7">
        <f t="shared" si="3"/>
        <v>-16166.03746</v>
      </c>
      <c r="D527" s="73">
        <f t="shared" si="4"/>
        <v>-1633798.396</v>
      </c>
      <c r="E527" s="73">
        <f t="shared" si="2"/>
        <v>1</v>
      </c>
      <c r="F527" s="7">
        <f t="shared" si="5"/>
        <v>145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2">
        <f t="shared" si="1"/>
        <v>17366.59656</v>
      </c>
      <c r="C528" s="7">
        <f t="shared" si="3"/>
        <v>-16337.98396</v>
      </c>
      <c r="D528" s="73">
        <f t="shared" si="4"/>
        <v>-1651164.993</v>
      </c>
      <c r="E528" s="73">
        <f t="shared" si="2"/>
        <v>1</v>
      </c>
      <c r="F528" s="7">
        <f t="shared" si="5"/>
        <v>146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2">
        <f t="shared" si="1"/>
        <v>17540.26252</v>
      </c>
      <c r="C529" s="7">
        <f t="shared" si="3"/>
        <v>-16511.64993</v>
      </c>
      <c r="D529" s="73">
        <f t="shared" si="4"/>
        <v>-1668705.255</v>
      </c>
      <c r="E529" s="73">
        <f t="shared" si="2"/>
        <v>1</v>
      </c>
      <c r="F529" s="7">
        <f t="shared" si="5"/>
        <v>147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2">
        <f t="shared" si="1"/>
        <v>17715.66515</v>
      </c>
      <c r="C530" s="7">
        <f t="shared" si="3"/>
        <v>-16687.05255</v>
      </c>
      <c r="D530" s="73">
        <f t="shared" si="4"/>
        <v>-1686420.92</v>
      </c>
      <c r="E530" s="73">
        <f t="shared" si="2"/>
        <v>1</v>
      </c>
      <c r="F530" s="7">
        <f t="shared" si="5"/>
        <v>148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2">
        <f t="shared" si="1"/>
        <v>17892.8218</v>
      </c>
      <c r="C531" s="7">
        <f t="shared" si="3"/>
        <v>-16864.2092</v>
      </c>
      <c r="D531" s="73">
        <f t="shared" si="4"/>
        <v>-1704313.742</v>
      </c>
      <c r="E531" s="73">
        <f t="shared" si="2"/>
        <v>1</v>
      </c>
      <c r="F531" s="7">
        <f t="shared" si="5"/>
        <v>149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2">
        <f t="shared" si="1"/>
        <v>19100.36261</v>
      </c>
      <c r="C532" s="7">
        <f t="shared" si="3"/>
        <v>-17043.13742</v>
      </c>
      <c r="D532" s="73">
        <f t="shared" si="4"/>
        <v>-1723414.105</v>
      </c>
      <c r="E532" s="73">
        <f t="shared" si="2"/>
        <v>1</v>
      </c>
      <c r="F532" s="7">
        <f t="shared" si="5"/>
        <v>150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2">
        <f t="shared" si="1"/>
        <v>18262.75364</v>
      </c>
      <c r="C533" s="7">
        <f t="shared" si="3"/>
        <v>-17234.14105</v>
      </c>
      <c r="D533" s="73">
        <f t="shared" si="4"/>
        <v>-1741676.858</v>
      </c>
      <c r="E533" s="73">
        <f t="shared" si="2"/>
        <v>1</v>
      </c>
      <c r="F533" s="7">
        <f t="shared" si="5"/>
        <v>151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2">
        <f t="shared" si="1"/>
        <v>18445.38118</v>
      </c>
      <c r="C534" s="7">
        <f t="shared" si="3"/>
        <v>-17416.76858</v>
      </c>
      <c r="D534" s="73">
        <f t="shared" si="4"/>
        <v>-1760122.24</v>
      </c>
      <c r="E534" s="73">
        <f t="shared" si="2"/>
        <v>1</v>
      </c>
      <c r="F534" s="7">
        <f t="shared" si="5"/>
        <v>152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2">
        <f t="shared" si="1"/>
        <v>18629.83499</v>
      </c>
      <c r="C535" s="7">
        <f t="shared" si="3"/>
        <v>-17601.2224</v>
      </c>
      <c r="D535" s="73">
        <f t="shared" si="4"/>
        <v>-1778752.075</v>
      </c>
      <c r="E535" s="73">
        <f t="shared" si="2"/>
        <v>1</v>
      </c>
      <c r="F535" s="7">
        <f t="shared" si="5"/>
        <v>153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2">
        <f t="shared" si="1"/>
        <v>18816.13334</v>
      </c>
      <c r="C536" s="7">
        <f t="shared" si="3"/>
        <v>-17787.52075</v>
      </c>
      <c r="D536" s="73">
        <f t="shared" si="4"/>
        <v>-1797568.208</v>
      </c>
      <c r="E536" s="73">
        <f t="shared" si="2"/>
        <v>1</v>
      </c>
      <c r="F536" s="7">
        <f t="shared" si="5"/>
        <v>154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2">
        <f t="shared" si="1"/>
        <v>19004.29468</v>
      </c>
      <c r="C537" s="7">
        <f t="shared" si="3"/>
        <v>-17975.68208</v>
      </c>
      <c r="D537" s="73">
        <f t="shared" si="4"/>
        <v>-1816572.503</v>
      </c>
      <c r="E537" s="73">
        <f t="shared" si="2"/>
        <v>1</v>
      </c>
      <c r="F537" s="7">
        <f t="shared" si="5"/>
        <v>155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2">
        <f t="shared" si="1"/>
        <v>19194.33762</v>
      </c>
      <c r="C538" s="7">
        <f t="shared" si="3"/>
        <v>-18165.72503</v>
      </c>
      <c r="D538" s="73">
        <f t="shared" si="4"/>
        <v>-1835766.84</v>
      </c>
      <c r="E538" s="73">
        <f t="shared" si="2"/>
        <v>1</v>
      </c>
      <c r="F538" s="7">
        <f t="shared" si="5"/>
        <v>156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2">
        <f t="shared" si="1"/>
        <v>19386.281</v>
      </c>
      <c r="C539" s="7">
        <f t="shared" si="3"/>
        <v>-18357.6684</v>
      </c>
      <c r="D539" s="73">
        <f t="shared" si="4"/>
        <v>-1855153.121</v>
      </c>
      <c r="E539" s="73">
        <f t="shared" si="2"/>
        <v>1</v>
      </c>
      <c r="F539" s="7">
        <f t="shared" si="5"/>
        <v>157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2">
        <f t="shared" si="1"/>
        <v>19580.14381</v>
      </c>
      <c r="C540" s="7">
        <f t="shared" si="3"/>
        <v>-18551.53121</v>
      </c>
      <c r="D540" s="73">
        <f t="shared" si="4"/>
        <v>-1874733.265</v>
      </c>
      <c r="E540" s="73">
        <f t="shared" si="2"/>
        <v>1</v>
      </c>
      <c r="F540" s="7">
        <f t="shared" si="5"/>
        <v>158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2">
        <f t="shared" si="1"/>
        <v>19775.94525</v>
      </c>
      <c r="C541" s="7">
        <f t="shared" si="3"/>
        <v>-18747.33265</v>
      </c>
      <c r="D541" s="73">
        <f t="shared" si="4"/>
        <v>-1894509.21</v>
      </c>
      <c r="E541" s="73">
        <f t="shared" si="2"/>
        <v>1</v>
      </c>
      <c r="F541" s="7">
        <f t="shared" si="5"/>
        <v>159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2">
        <f t="shared" si="1"/>
        <v>19973.7047</v>
      </c>
      <c r="C542" s="7">
        <f t="shared" si="3"/>
        <v>-18945.0921</v>
      </c>
      <c r="D542" s="73">
        <f t="shared" si="4"/>
        <v>-1914482.915</v>
      </c>
      <c r="E542" s="73">
        <f t="shared" si="2"/>
        <v>1</v>
      </c>
      <c r="F542" s="7">
        <f t="shared" si="5"/>
        <v>160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2">
        <f t="shared" si="1"/>
        <v>20173.44175</v>
      </c>
      <c r="C543" s="7">
        <f t="shared" si="3"/>
        <v>-19144.82915</v>
      </c>
      <c r="D543" s="73">
        <f t="shared" si="4"/>
        <v>-1934656.357</v>
      </c>
      <c r="E543" s="73">
        <f t="shared" si="2"/>
        <v>1</v>
      </c>
      <c r="F543" s="7">
        <f t="shared" si="5"/>
        <v>161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2">
        <f t="shared" si="1"/>
        <v>21403.78876</v>
      </c>
      <c r="C544" s="7">
        <f t="shared" si="3"/>
        <v>-19346.56357</v>
      </c>
      <c r="D544" s="73">
        <f t="shared" si="4"/>
        <v>-1956060.145</v>
      </c>
      <c r="E544" s="73">
        <f t="shared" si="2"/>
        <v>1</v>
      </c>
      <c r="F544" s="7">
        <f t="shared" si="5"/>
        <v>162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2">
        <f t="shared" si="1"/>
        <v>20589.21405</v>
      </c>
      <c r="C545" s="7">
        <f t="shared" si="3"/>
        <v>-19560.60145</v>
      </c>
      <c r="D545" s="73">
        <f t="shared" si="4"/>
        <v>-1976649.359</v>
      </c>
      <c r="E545" s="73">
        <f t="shared" si="2"/>
        <v>1</v>
      </c>
      <c r="F545" s="7">
        <f t="shared" si="5"/>
        <v>163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2">
        <f t="shared" si="1"/>
        <v>20795.10619</v>
      </c>
      <c r="C546" s="7">
        <f t="shared" si="3"/>
        <v>-19766.49359</v>
      </c>
      <c r="D546" s="73">
        <f t="shared" si="4"/>
        <v>-1997444.466</v>
      </c>
      <c r="E546" s="73">
        <f t="shared" si="2"/>
        <v>1</v>
      </c>
      <c r="F546" s="7">
        <f t="shared" si="5"/>
        <v>164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2">
        <f t="shared" si="1"/>
        <v>21003.05725</v>
      </c>
      <c r="C547" s="7">
        <f t="shared" si="3"/>
        <v>-19974.44466</v>
      </c>
      <c r="D547" s="73">
        <f t="shared" si="4"/>
        <v>-2018447.523</v>
      </c>
      <c r="E547" s="73">
        <f t="shared" si="2"/>
        <v>1</v>
      </c>
      <c r="F547" s="7">
        <f t="shared" si="5"/>
        <v>165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2">
        <f t="shared" si="1"/>
        <v>21213.08783</v>
      </c>
      <c r="C548" s="7">
        <f t="shared" si="3"/>
        <v>-20184.47523</v>
      </c>
      <c r="D548" s="73">
        <f t="shared" si="4"/>
        <v>-2039660.611</v>
      </c>
      <c r="E548" s="73">
        <f t="shared" si="2"/>
        <v>1</v>
      </c>
      <c r="F548" s="7">
        <f t="shared" si="5"/>
        <v>166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2">
        <f t="shared" si="1"/>
        <v>21425.2187</v>
      </c>
      <c r="C549" s="7">
        <f t="shared" si="3"/>
        <v>-20396.60611</v>
      </c>
      <c r="D549" s="73">
        <f t="shared" si="4"/>
        <v>-2061085.829</v>
      </c>
      <c r="E549" s="73">
        <f t="shared" si="2"/>
        <v>1</v>
      </c>
      <c r="F549" s="7">
        <f t="shared" si="5"/>
        <v>167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2">
        <f t="shared" si="1"/>
        <v>21639.47089</v>
      </c>
      <c r="C550" s="7">
        <f t="shared" si="3"/>
        <v>-20610.85829</v>
      </c>
      <c r="D550" s="73">
        <f t="shared" si="4"/>
        <v>-2082725.3</v>
      </c>
      <c r="E550" s="73">
        <f t="shared" si="2"/>
        <v>1</v>
      </c>
      <c r="F550" s="7">
        <f t="shared" si="5"/>
        <v>168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2">
        <f t="shared" si="1"/>
        <v>21855.8656</v>
      </c>
      <c r="C551" s="7">
        <f t="shared" si="3"/>
        <v>-20827.253</v>
      </c>
      <c r="D551" s="73">
        <f t="shared" si="4"/>
        <v>-2104581.166</v>
      </c>
      <c r="E551" s="73">
        <f t="shared" si="2"/>
        <v>1</v>
      </c>
      <c r="F551" s="7">
        <f t="shared" si="5"/>
        <v>169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2">
        <f t="shared" si="1"/>
        <v>22074.42426</v>
      </c>
      <c r="C552" s="7">
        <f t="shared" si="3"/>
        <v>-21045.81166</v>
      </c>
      <c r="D552" s="73">
        <f t="shared" si="4"/>
        <v>-2126655.59</v>
      </c>
      <c r="E552" s="73">
        <f t="shared" si="2"/>
        <v>1</v>
      </c>
      <c r="F552" s="7">
        <f t="shared" si="5"/>
        <v>170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2">
        <f t="shared" si="1"/>
        <v>22295.1685</v>
      </c>
      <c r="C553" s="7">
        <f t="shared" si="3"/>
        <v>-21266.5559</v>
      </c>
      <c r="D553" s="73">
        <f t="shared" si="4"/>
        <v>-2148950.759</v>
      </c>
      <c r="E553" s="73">
        <f t="shared" si="2"/>
        <v>1</v>
      </c>
      <c r="F553" s="7">
        <f t="shared" si="5"/>
        <v>171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2">
        <f t="shared" si="1"/>
        <v>22518.12018</v>
      </c>
      <c r="C554" s="7">
        <f t="shared" si="3"/>
        <v>-21489.50759</v>
      </c>
      <c r="D554" s="73">
        <f t="shared" si="4"/>
        <v>-2171468.879</v>
      </c>
      <c r="E554" s="73">
        <f t="shared" si="2"/>
        <v>1</v>
      </c>
      <c r="F554" s="7">
        <f t="shared" si="5"/>
        <v>172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2">
        <f t="shared" si="1"/>
        <v>22743.30139</v>
      </c>
      <c r="C555" s="7">
        <f t="shared" si="3"/>
        <v>-21714.68879</v>
      </c>
      <c r="D555" s="73">
        <f t="shared" si="4"/>
        <v>-2194212.18</v>
      </c>
      <c r="E555" s="73">
        <f t="shared" si="2"/>
        <v>1</v>
      </c>
      <c r="F555" s="7">
        <f t="shared" si="5"/>
        <v>173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2">
        <f t="shared" si="1"/>
        <v>23999.347</v>
      </c>
      <c r="C556" s="7">
        <f t="shared" si="3"/>
        <v>-21942.1218</v>
      </c>
      <c r="D556" s="73">
        <f t="shared" si="4"/>
        <v>-2218211.527</v>
      </c>
      <c r="E556" s="73">
        <f t="shared" si="2"/>
        <v>1</v>
      </c>
      <c r="F556" s="7">
        <f t="shared" si="5"/>
        <v>174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2">
        <f t="shared" si="1"/>
        <v>23210.72787</v>
      </c>
      <c r="C557" s="7">
        <f t="shared" si="3"/>
        <v>-22182.11527</v>
      </c>
      <c r="D557" s="73">
        <f t="shared" si="4"/>
        <v>-2241422.255</v>
      </c>
      <c r="E557" s="73">
        <f t="shared" si="2"/>
        <v>1</v>
      </c>
      <c r="F557" s="7">
        <f t="shared" si="5"/>
        <v>175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2">
        <f t="shared" si="1"/>
        <v>23442.83515</v>
      </c>
      <c r="C558" s="7">
        <f t="shared" si="3"/>
        <v>-22414.22255</v>
      </c>
      <c r="D558" s="73">
        <f t="shared" si="4"/>
        <v>-2264865.09</v>
      </c>
      <c r="E558" s="73">
        <f t="shared" si="2"/>
        <v>1</v>
      </c>
      <c r="F558" s="7">
        <f t="shared" si="5"/>
        <v>176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2">
        <f t="shared" si="1"/>
        <v>23677.2635</v>
      </c>
      <c r="C559" s="7">
        <f t="shared" si="3"/>
        <v>-22648.6509</v>
      </c>
      <c r="D559" s="73">
        <f t="shared" si="4"/>
        <v>-2288542.354</v>
      </c>
      <c r="E559" s="73">
        <f t="shared" si="2"/>
        <v>1</v>
      </c>
      <c r="F559" s="7">
        <f t="shared" si="5"/>
        <v>177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2">
        <f t="shared" si="1"/>
        <v>23914.03613</v>
      </c>
      <c r="C560" s="7">
        <f t="shared" si="3"/>
        <v>-22885.42354</v>
      </c>
      <c r="D560" s="73">
        <f t="shared" si="4"/>
        <v>-2312456.39</v>
      </c>
      <c r="E560" s="73">
        <f t="shared" si="2"/>
        <v>1</v>
      </c>
      <c r="F560" s="7">
        <f t="shared" si="5"/>
        <v>178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2">
        <f t="shared" si="1"/>
        <v>24153.1765</v>
      </c>
      <c r="C561" s="7">
        <f t="shared" si="3"/>
        <v>-23124.5639</v>
      </c>
      <c r="D561" s="73">
        <f t="shared" si="4"/>
        <v>-2336609.566</v>
      </c>
      <c r="E561" s="73">
        <f t="shared" si="2"/>
        <v>1</v>
      </c>
      <c r="F561" s="7">
        <f t="shared" si="5"/>
        <v>179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2">
        <f t="shared" si="1"/>
        <v>24394.70826</v>
      </c>
      <c r="C562" s="7">
        <f t="shared" si="3"/>
        <v>-23366.09566</v>
      </c>
      <c r="D562" s="73">
        <f t="shared" si="4"/>
        <v>-2361004.275</v>
      </c>
      <c r="E562" s="73">
        <f t="shared" si="2"/>
        <v>1</v>
      </c>
      <c r="F562" s="7">
        <f t="shared" si="5"/>
        <v>180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2">
        <f t="shared" si="1"/>
        <v>24638.65534</v>
      </c>
      <c r="C563" s="7">
        <f t="shared" si="3"/>
        <v>-23610.04275</v>
      </c>
      <c r="D563" s="73">
        <f t="shared" si="4"/>
        <v>-2385642.93</v>
      </c>
      <c r="E563" s="73">
        <f t="shared" si="2"/>
        <v>1</v>
      </c>
      <c r="F563" s="7">
        <f t="shared" si="5"/>
        <v>181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2">
        <f t="shared" si="1"/>
        <v>24885.0419</v>
      </c>
      <c r="C564" s="7">
        <f t="shared" si="3"/>
        <v>-23856.4293</v>
      </c>
      <c r="D564" s="73">
        <f t="shared" si="4"/>
        <v>-2410527.972</v>
      </c>
      <c r="E564" s="73">
        <f t="shared" si="2"/>
        <v>1</v>
      </c>
      <c r="F564" s="7">
        <f t="shared" si="5"/>
        <v>182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2">
        <f t="shared" si="1"/>
        <v>25133.89232</v>
      </c>
      <c r="C565" s="7">
        <f t="shared" si="3"/>
        <v>-24105.27972</v>
      </c>
      <c r="D565" s="73">
        <f t="shared" si="4"/>
        <v>-2435661.864</v>
      </c>
      <c r="E565" s="73">
        <f t="shared" si="2"/>
        <v>1</v>
      </c>
      <c r="F565" s="7">
        <f t="shared" si="5"/>
        <v>183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2">
        <f t="shared" si="1"/>
        <v>25385.23124</v>
      </c>
      <c r="C566" s="7">
        <f t="shared" si="3"/>
        <v>-24356.61864</v>
      </c>
      <c r="D566" s="73">
        <f t="shared" si="4"/>
        <v>-2461047.095</v>
      </c>
      <c r="E566" s="73">
        <f t="shared" si="2"/>
        <v>1</v>
      </c>
      <c r="F566" s="7">
        <f t="shared" si="5"/>
        <v>184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2">
        <f t="shared" si="1"/>
        <v>25639.08355</v>
      </c>
      <c r="C567" s="7">
        <f t="shared" si="3"/>
        <v>-24610.47095</v>
      </c>
      <c r="D567" s="73">
        <f t="shared" si="4"/>
        <v>-2486686.179</v>
      </c>
      <c r="E567" s="73">
        <f t="shared" si="2"/>
        <v>1</v>
      </c>
      <c r="F567" s="7">
        <f t="shared" si="5"/>
        <v>185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2">
        <f t="shared" si="1"/>
        <v>26924.08698</v>
      </c>
      <c r="C568" s="7">
        <f t="shared" si="3"/>
        <v>-24866.86179</v>
      </c>
      <c r="D568" s="73">
        <f t="shared" si="4"/>
        <v>-2513610.266</v>
      </c>
      <c r="E568" s="73">
        <f t="shared" si="2"/>
        <v>1</v>
      </c>
      <c r="F568" s="7">
        <f t="shared" si="5"/>
        <v>186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2">
        <f t="shared" si="1"/>
        <v>26164.71526</v>
      </c>
      <c r="C569" s="7">
        <f t="shared" si="3"/>
        <v>-25136.10266</v>
      </c>
      <c r="D569" s="73">
        <f t="shared" si="4"/>
        <v>-2539774.981</v>
      </c>
      <c r="E569" s="73">
        <f t="shared" si="2"/>
        <v>1</v>
      </c>
      <c r="F569" s="7">
        <f t="shared" si="5"/>
        <v>187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2">
        <f t="shared" si="1"/>
        <v>26426.36241</v>
      </c>
      <c r="C570" s="7">
        <f t="shared" si="3"/>
        <v>-25397.74981</v>
      </c>
      <c r="D570" s="73">
        <f t="shared" si="4"/>
        <v>-2566201.344</v>
      </c>
      <c r="E570" s="73">
        <f t="shared" si="2"/>
        <v>1</v>
      </c>
      <c r="F570" s="7">
        <f t="shared" si="5"/>
        <v>188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2">
        <f t="shared" si="1"/>
        <v>26690.62603</v>
      </c>
      <c r="C571" s="7">
        <f t="shared" si="3"/>
        <v>-25662.01344</v>
      </c>
      <c r="D571" s="73">
        <f t="shared" si="4"/>
        <v>-2592891.97</v>
      </c>
      <c r="E571" s="73">
        <f t="shared" si="2"/>
        <v>1</v>
      </c>
      <c r="F571" s="7">
        <f t="shared" si="5"/>
        <v>189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2">
        <f t="shared" si="1"/>
        <v>26957.53229</v>
      </c>
      <c r="C572" s="7">
        <f t="shared" si="3"/>
        <v>-25928.9197</v>
      </c>
      <c r="D572" s="73">
        <f t="shared" si="4"/>
        <v>-2619849.502</v>
      </c>
      <c r="E572" s="73">
        <f t="shared" si="2"/>
        <v>1</v>
      </c>
      <c r="F572" s="7">
        <f t="shared" si="5"/>
        <v>190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2">
        <f t="shared" si="1"/>
        <v>27227.10762</v>
      </c>
      <c r="C573" s="7">
        <f t="shared" si="3"/>
        <v>-26198.49502</v>
      </c>
      <c r="D573" s="73">
        <f t="shared" si="4"/>
        <v>-2647076.61</v>
      </c>
      <c r="E573" s="73">
        <f t="shared" si="2"/>
        <v>1</v>
      </c>
      <c r="F573" s="7">
        <f t="shared" si="5"/>
        <v>191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2">
        <f t="shared" si="1"/>
        <v>27499.37869</v>
      </c>
      <c r="C574" s="7">
        <f t="shared" si="3"/>
        <v>-26470.7661</v>
      </c>
      <c r="D574" s="73">
        <f t="shared" si="4"/>
        <v>-2674575.988</v>
      </c>
      <c r="E574" s="73">
        <f t="shared" si="2"/>
        <v>1</v>
      </c>
      <c r="F574" s="7">
        <f t="shared" si="5"/>
        <v>192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2">
        <f t="shared" si="1"/>
        <v>27774.37248</v>
      </c>
      <c r="C575" s="7">
        <f t="shared" si="3"/>
        <v>-26745.75988</v>
      </c>
      <c r="D575" s="73">
        <f t="shared" si="4"/>
        <v>-2702350.361</v>
      </c>
      <c r="E575" s="73">
        <f t="shared" si="2"/>
        <v>1</v>
      </c>
      <c r="F575" s="7">
        <f t="shared" si="5"/>
        <v>193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2">
        <f t="shared" si="1"/>
        <v>28052.1162</v>
      </c>
      <c r="C576" s="7">
        <f t="shared" si="3"/>
        <v>-27023.50361</v>
      </c>
      <c r="D576" s="73">
        <f t="shared" si="4"/>
        <v>-2730402.477</v>
      </c>
      <c r="E576" s="73">
        <f t="shared" si="2"/>
        <v>1</v>
      </c>
      <c r="F576" s="7">
        <f t="shared" si="5"/>
        <v>194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2">
        <f t="shared" si="1"/>
        <v>28332.63737</v>
      </c>
      <c r="C577" s="7">
        <f t="shared" si="3"/>
        <v>-27304.02477</v>
      </c>
      <c r="D577" s="73">
        <f t="shared" si="4"/>
        <v>-2758735.114</v>
      </c>
      <c r="E577" s="73">
        <f t="shared" si="2"/>
        <v>1</v>
      </c>
      <c r="F577" s="7">
        <f t="shared" si="5"/>
        <v>195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2">
        <f t="shared" si="1"/>
        <v>28615.96374</v>
      </c>
      <c r="C578" s="7">
        <f t="shared" si="3"/>
        <v>-27587.35114</v>
      </c>
      <c r="D578" s="73">
        <f t="shared" si="4"/>
        <v>-2787351.078</v>
      </c>
      <c r="E578" s="73">
        <f t="shared" si="2"/>
        <v>1</v>
      </c>
      <c r="F578" s="7">
        <f t="shared" si="5"/>
        <v>196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2">
        <f t="shared" si="1"/>
        <v>28902.12338</v>
      </c>
      <c r="C579" s="7">
        <f t="shared" si="3"/>
        <v>-27873.51078</v>
      </c>
      <c r="D579" s="73">
        <f t="shared" si="4"/>
        <v>-2816253.201</v>
      </c>
      <c r="E579" s="73">
        <f t="shared" si="2"/>
        <v>1</v>
      </c>
      <c r="F579" s="7">
        <f t="shared" si="5"/>
        <v>197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2">
        <f t="shared" si="1"/>
        <v>30219.75721</v>
      </c>
      <c r="C580" s="7">
        <f t="shared" si="3"/>
        <v>-28162.53201</v>
      </c>
      <c r="D580" s="73">
        <f t="shared" si="4"/>
        <v>-2846472.959</v>
      </c>
      <c r="E580" s="73">
        <f t="shared" si="2"/>
        <v>1</v>
      </c>
      <c r="F580" s="7">
        <f t="shared" si="5"/>
        <v>198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2">
        <f t="shared" si="1"/>
        <v>29493.34218</v>
      </c>
      <c r="C581" s="7">
        <f t="shared" si="3"/>
        <v>-28464.72959</v>
      </c>
      <c r="D581" s="73">
        <f t="shared" si="4"/>
        <v>-2875966.301</v>
      </c>
      <c r="E581" s="73">
        <f t="shared" si="2"/>
        <v>1</v>
      </c>
      <c r="F581" s="7">
        <f t="shared" si="5"/>
        <v>199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2">
        <f t="shared" si="1"/>
        <v>29788.27561</v>
      </c>
      <c r="C582" s="7">
        <f t="shared" si="3"/>
        <v>-28759.66301</v>
      </c>
      <c r="D582" s="73">
        <f t="shared" si="4"/>
        <v>-2905754.576</v>
      </c>
      <c r="E582" s="73">
        <f t="shared" si="2"/>
        <v>1</v>
      </c>
      <c r="F582" s="7">
        <f t="shared" si="5"/>
        <v>200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2">
        <f t="shared" si="1"/>
        <v>30086.15836</v>
      </c>
      <c r="C583" s="7">
        <f t="shared" si="3"/>
        <v>-29057.54576</v>
      </c>
      <c r="D583" s="73">
        <f t="shared" si="4"/>
        <v>-2935840.735</v>
      </c>
      <c r="E583" s="73">
        <f t="shared" si="2"/>
        <v>1</v>
      </c>
      <c r="F583" s="7">
        <f t="shared" si="5"/>
        <v>201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2">
        <f t="shared" si="1"/>
        <v>30387.01995</v>
      </c>
      <c r="C584" s="7">
        <f t="shared" si="3"/>
        <v>-29358.40735</v>
      </c>
      <c r="D584" s="73">
        <f t="shared" si="4"/>
        <v>-2966227.755</v>
      </c>
      <c r="E584" s="73">
        <f t="shared" si="2"/>
        <v>1</v>
      </c>
      <c r="F584" s="7">
        <f t="shared" si="5"/>
        <v>202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2">
        <f t="shared" si="1"/>
        <v>30690.89014</v>
      </c>
      <c r="C585" s="7">
        <f t="shared" si="3"/>
        <v>-29662.27755</v>
      </c>
      <c r="D585" s="73">
        <f t="shared" si="4"/>
        <v>-2996918.645</v>
      </c>
      <c r="E585" s="73">
        <f t="shared" si="2"/>
        <v>1</v>
      </c>
      <c r="F585" s="7">
        <f t="shared" si="5"/>
        <v>203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2">
        <f t="shared" si="1"/>
        <v>30997.79905</v>
      </c>
      <c r="C586" s="7">
        <f t="shared" si="3"/>
        <v>-29969.18645</v>
      </c>
      <c r="D586" s="73">
        <f t="shared" si="4"/>
        <v>-3027916.444</v>
      </c>
      <c r="E586" s="73">
        <f t="shared" si="2"/>
        <v>1</v>
      </c>
      <c r="F586" s="7">
        <f t="shared" si="5"/>
        <v>204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2">
        <f t="shared" si="1"/>
        <v>31307.77704</v>
      </c>
      <c r="C587" s="7">
        <f t="shared" si="3"/>
        <v>-30279.16444</v>
      </c>
      <c r="D587" s="73">
        <f t="shared" si="4"/>
        <v>-3059224.221</v>
      </c>
      <c r="E587" s="73">
        <f t="shared" si="2"/>
        <v>1</v>
      </c>
      <c r="F587" s="7">
        <f t="shared" si="5"/>
        <v>205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2">
        <f t="shared" si="1"/>
        <v>31620.85481</v>
      </c>
      <c r="C588" s="7">
        <f t="shared" si="3"/>
        <v>-30592.24221</v>
      </c>
      <c r="D588" s="73">
        <f t="shared" si="4"/>
        <v>-3090845.076</v>
      </c>
      <c r="E588" s="73">
        <f t="shared" si="2"/>
        <v>1</v>
      </c>
      <c r="F588" s="7">
        <f t="shared" si="5"/>
        <v>206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2">
        <f t="shared" si="1"/>
        <v>31937.06335</v>
      </c>
      <c r="C589" s="7">
        <f t="shared" si="3"/>
        <v>-30908.45076</v>
      </c>
      <c r="D589" s="73">
        <f t="shared" si="4"/>
        <v>-3122782.139</v>
      </c>
      <c r="E589" s="73">
        <f t="shared" si="2"/>
        <v>1</v>
      </c>
      <c r="F589" s="7">
        <f t="shared" si="5"/>
        <v>207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2">
        <f t="shared" si="1"/>
        <v>32256.43399</v>
      </c>
      <c r="C590" s="7">
        <f t="shared" si="3"/>
        <v>-31227.82139</v>
      </c>
      <c r="D590" s="73">
        <f t="shared" si="4"/>
        <v>-3155038.573</v>
      </c>
      <c r="E590" s="73">
        <f t="shared" si="2"/>
        <v>1</v>
      </c>
      <c r="F590" s="7">
        <f t="shared" si="5"/>
        <v>208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2">
        <f t="shared" si="1"/>
        <v>32578.99833</v>
      </c>
      <c r="C591" s="7">
        <f t="shared" si="3"/>
        <v>-31550.38573</v>
      </c>
      <c r="D591" s="73">
        <f t="shared" si="4"/>
        <v>-3187617.571</v>
      </c>
      <c r="E591" s="73">
        <f t="shared" si="2"/>
        <v>1</v>
      </c>
      <c r="F591" s="7">
        <f t="shared" si="5"/>
        <v>209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2">
        <f t="shared" si="1"/>
        <v>33933.40091</v>
      </c>
      <c r="C592" s="7">
        <f t="shared" si="3"/>
        <v>-31876.17571</v>
      </c>
      <c r="D592" s="73">
        <f t="shared" si="4"/>
        <v>-3221550.972</v>
      </c>
      <c r="E592" s="73">
        <f t="shared" si="2"/>
        <v>1</v>
      </c>
      <c r="F592" s="7">
        <f t="shared" si="5"/>
        <v>210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2">
        <f t="shared" si="1"/>
        <v>33244.12232</v>
      </c>
      <c r="C593" s="7">
        <f t="shared" si="3"/>
        <v>-32215.50972</v>
      </c>
      <c r="D593" s="73">
        <f t="shared" si="4"/>
        <v>-3254795.095</v>
      </c>
      <c r="E593" s="73">
        <f t="shared" si="2"/>
        <v>1</v>
      </c>
      <c r="F593" s="7">
        <f t="shared" si="5"/>
        <v>211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2">
        <f t="shared" si="1"/>
        <v>33576.56354</v>
      </c>
      <c r="C594" s="7">
        <f t="shared" si="3"/>
        <v>-32547.95095</v>
      </c>
      <c r="D594" s="73">
        <f t="shared" si="4"/>
        <v>-3288371.658</v>
      </c>
      <c r="E594" s="73">
        <f t="shared" si="2"/>
        <v>1</v>
      </c>
      <c r="F594" s="7">
        <f t="shared" si="5"/>
        <v>212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2">
        <f t="shared" si="1"/>
        <v>33912.32918</v>
      </c>
      <c r="C595" s="7">
        <f t="shared" si="3"/>
        <v>-32883.71658</v>
      </c>
      <c r="D595" s="73">
        <f t="shared" si="4"/>
        <v>-3322283.987</v>
      </c>
      <c r="E595" s="73">
        <f t="shared" si="2"/>
        <v>1</v>
      </c>
      <c r="F595" s="7">
        <f t="shared" si="5"/>
        <v>213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2">
        <f t="shared" si="1"/>
        <v>34251.45247</v>
      </c>
      <c r="C596" s="7">
        <f t="shared" si="3"/>
        <v>-33222.83987</v>
      </c>
      <c r="D596" s="73">
        <f t="shared" si="4"/>
        <v>-3356535.44</v>
      </c>
      <c r="E596" s="73">
        <f t="shared" si="2"/>
        <v>1</v>
      </c>
      <c r="F596" s="7">
        <f t="shared" si="5"/>
        <v>214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2">
        <f t="shared" si="1"/>
        <v>34593.967</v>
      </c>
      <c r="C597" s="7">
        <f t="shared" si="3"/>
        <v>-33565.3544</v>
      </c>
      <c r="D597" s="73">
        <f t="shared" si="4"/>
        <v>-3391129.407</v>
      </c>
      <c r="E597" s="73">
        <f t="shared" si="2"/>
        <v>1</v>
      </c>
      <c r="F597" s="7">
        <f t="shared" si="5"/>
        <v>215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2">
        <f t="shared" si="1"/>
        <v>34939.90667</v>
      </c>
      <c r="C598" s="7">
        <f t="shared" si="3"/>
        <v>-33911.29407</v>
      </c>
      <c r="D598" s="73">
        <f t="shared" si="4"/>
        <v>-3426069.314</v>
      </c>
      <c r="E598" s="73">
        <f t="shared" si="2"/>
        <v>1</v>
      </c>
      <c r="F598" s="7">
        <f t="shared" si="5"/>
        <v>216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2">
        <f t="shared" si="1"/>
        <v>35289.30573</v>
      </c>
      <c r="C599" s="7">
        <f t="shared" si="3"/>
        <v>-34260.69314</v>
      </c>
      <c r="D599" s="73">
        <f t="shared" si="4"/>
        <v>-3461358.619</v>
      </c>
      <c r="E599" s="73">
        <f t="shared" si="2"/>
        <v>1</v>
      </c>
      <c r="F599" s="7">
        <f t="shared" si="5"/>
        <v>217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2">
        <f t="shared" si="1"/>
        <v>35642.19879</v>
      </c>
      <c r="C600" s="7">
        <f t="shared" si="3"/>
        <v>-34613.58619</v>
      </c>
      <c r="D600" s="73">
        <f t="shared" si="4"/>
        <v>-3497000.818</v>
      </c>
      <c r="E600" s="73">
        <f t="shared" si="2"/>
        <v>1</v>
      </c>
      <c r="F600" s="7">
        <f t="shared" si="5"/>
        <v>218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2">
        <f t="shared" si="1"/>
        <v>35998.62078</v>
      </c>
      <c r="C601" s="7">
        <f t="shared" si="3"/>
        <v>-34970.00818</v>
      </c>
      <c r="D601" s="73">
        <f t="shared" si="4"/>
        <v>-3532999.439</v>
      </c>
      <c r="E601" s="73">
        <f t="shared" si="2"/>
        <v>1</v>
      </c>
      <c r="F601" s="7">
        <f t="shared" si="5"/>
        <v>219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2">
        <f t="shared" si="1"/>
        <v>36358.60699</v>
      </c>
      <c r="C602" s="7">
        <f t="shared" si="3"/>
        <v>-35329.99439</v>
      </c>
      <c r="D602" s="73">
        <f t="shared" si="4"/>
        <v>-3569358.046</v>
      </c>
      <c r="E602" s="73">
        <f t="shared" si="2"/>
        <v>1</v>
      </c>
      <c r="F602" s="7">
        <f t="shared" si="5"/>
        <v>220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2">
        <f t="shared" si="1"/>
        <v>36722.19306</v>
      </c>
      <c r="C603" s="7">
        <f t="shared" si="3"/>
        <v>-35693.58046</v>
      </c>
      <c r="D603" s="73">
        <f t="shared" si="4"/>
        <v>-3606080.239</v>
      </c>
      <c r="E603" s="73">
        <f t="shared" si="2"/>
        <v>1</v>
      </c>
      <c r="F603" s="7">
        <f t="shared" si="5"/>
        <v>221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2">
        <f t="shared" si="1"/>
        <v>38118.02758</v>
      </c>
      <c r="C604" s="7">
        <f t="shared" si="3"/>
        <v>-36060.80239</v>
      </c>
      <c r="D604" s="73">
        <f t="shared" si="4"/>
        <v>-3644198.266</v>
      </c>
      <c r="E604" s="73">
        <f t="shared" si="2"/>
        <v>1</v>
      </c>
      <c r="F604" s="7">
        <f t="shared" si="5"/>
        <v>222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2">
        <f t="shared" si="1"/>
        <v>37470.59526</v>
      </c>
      <c r="C605" s="7">
        <f t="shared" si="3"/>
        <v>-36441.98266</v>
      </c>
      <c r="D605" s="73">
        <f t="shared" si="4"/>
        <v>-3681668.862</v>
      </c>
      <c r="E605" s="73">
        <f t="shared" si="2"/>
        <v>1</v>
      </c>
      <c r="F605" s="7">
        <f t="shared" si="5"/>
        <v>223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2">
        <f t="shared" si="1"/>
        <v>37845.30121</v>
      </c>
      <c r="C606" s="7">
        <f t="shared" si="3"/>
        <v>-36816.68862</v>
      </c>
      <c r="D606" s="73">
        <f t="shared" si="4"/>
        <v>-3719514.163</v>
      </c>
      <c r="E606" s="73">
        <f t="shared" si="2"/>
        <v>1</v>
      </c>
      <c r="F606" s="7">
        <f t="shared" si="5"/>
        <v>224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2">
        <f t="shared" si="1"/>
        <v>38223.75423</v>
      </c>
      <c r="C607" s="7">
        <f t="shared" si="3"/>
        <v>-37195.14163</v>
      </c>
      <c r="D607" s="73">
        <f t="shared" si="4"/>
        <v>-3757737.917</v>
      </c>
      <c r="E607" s="73">
        <f t="shared" si="2"/>
        <v>1</v>
      </c>
      <c r="F607" s="7">
        <f t="shared" si="5"/>
        <v>225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2">
        <f t="shared" si="1"/>
        <v>38605.99177</v>
      </c>
      <c r="C608" s="7">
        <f t="shared" si="3"/>
        <v>-37577.37917</v>
      </c>
      <c r="D608" s="73">
        <f t="shared" si="4"/>
        <v>-3796343.909</v>
      </c>
      <c r="E608" s="73">
        <f t="shared" si="2"/>
        <v>1</v>
      </c>
      <c r="F608" s="7">
        <f t="shared" si="5"/>
        <v>226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2">
        <f t="shared" si="1"/>
        <v>38992.05169</v>
      </c>
      <c r="C609" s="7">
        <f t="shared" si="3"/>
        <v>-37963.43909</v>
      </c>
      <c r="D609" s="73">
        <f t="shared" si="4"/>
        <v>-3835335.961</v>
      </c>
      <c r="E609" s="73">
        <f t="shared" si="2"/>
        <v>1</v>
      </c>
      <c r="F609" s="7">
        <f t="shared" si="5"/>
        <v>227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2">
        <f t="shared" si="1"/>
        <v>39381.9722</v>
      </c>
      <c r="C610" s="7">
        <f t="shared" si="3"/>
        <v>-38353.35961</v>
      </c>
      <c r="D610" s="73">
        <f t="shared" si="4"/>
        <v>-3874717.933</v>
      </c>
      <c r="E610" s="73">
        <f t="shared" si="2"/>
        <v>1</v>
      </c>
      <c r="F610" s="7">
        <f t="shared" si="5"/>
        <v>228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2">
        <f t="shared" si="1"/>
        <v>39775.79193</v>
      </c>
      <c r="C611" s="7">
        <f t="shared" si="3"/>
        <v>-38747.17933</v>
      </c>
      <c r="D611" s="73">
        <f t="shared" si="4"/>
        <v>-3914493.725</v>
      </c>
      <c r="E611" s="73">
        <f t="shared" si="2"/>
        <v>1</v>
      </c>
      <c r="F611" s="7">
        <f t="shared" si="5"/>
        <v>229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2">
        <f t="shared" si="1"/>
        <v>40173.54984</v>
      </c>
      <c r="C612" s="7">
        <f t="shared" si="3"/>
        <v>-39144.93725</v>
      </c>
      <c r="D612" s="73">
        <f t="shared" si="4"/>
        <v>-3954667.275</v>
      </c>
      <c r="E612" s="73">
        <f t="shared" si="2"/>
        <v>1</v>
      </c>
      <c r="F612" s="7">
        <f t="shared" si="5"/>
        <v>230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2">
        <f t="shared" si="1"/>
        <v>40575.28534</v>
      </c>
      <c r="C613" s="7">
        <f t="shared" si="3"/>
        <v>-39546.67275</v>
      </c>
      <c r="D613" s="73">
        <f t="shared" si="4"/>
        <v>-3995242.56</v>
      </c>
      <c r="E613" s="73">
        <f t="shared" si="2"/>
        <v>1</v>
      </c>
      <c r="F613" s="7">
        <f t="shared" si="5"/>
        <v>231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2">
        <f t="shared" si="1"/>
        <v>40981.0382</v>
      </c>
      <c r="C614" s="7">
        <f t="shared" si="3"/>
        <v>-39952.4256</v>
      </c>
      <c r="D614" s="73">
        <f t="shared" si="4"/>
        <v>-4036223.598</v>
      </c>
      <c r="E614" s="73">
        <f t="shared" si="2"/>
        <v>1</v>
      </c>
      <c r="F614" s="7">
        <f t="shared" si="5"/>
        <v>232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2">
        <f t="shared" si="1"/>
        <v>41390.84858</v>
      </c>
      <c r="C615" s="7">
        <f t="shared" si="3"/>
        <v>-40362.23598</v>
      </c>
      <c r="D615" s="73">
        <f t="shared" si="4"/>
        <v>-4077614.447</v>
      </c>
      <c r="E615" s="73">
        <f t="shared" si="2"/>
        <v>1</v>
      </c>
      <c r="F615" s="7">
        <f t="shared" si="5"/>
        <v>233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2">
        <f t="shared" si="1"/>
        <v>42833.36966</v>
      </c>
      <c r="C616" s="7">
        <f t="shared" si="3"/>
        <v>-40776.14447</v>
      </c>
      <c r="D616" s="73">
        <f t="shared" si="4"/>
        <v>-4120447.816</v>
      </c>
      <c r="E616" s="73">
        <f t="shared" si="2"/>
        <v>1</v>
      </c>
      <c r="F616" s="7">
        <f t="shared" si="5"/>
        <v>234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2">
        <f t="shared" si="1"/>
        <v>42233.09076</v>
      </c>
      <c r="C617" s="7">
        <f t="shared" si="3"/>
        <v>-41204.47816</v>
      </c>
      <c r="D617" s="73">
        <f t="shared" si="4"/>
        <v>-4162680.907</v>
      </c>
      <c r="E617" s="73">
        <f t="shared" si="2"/>
        <v>1</v>
      </c>
      <c r="F617" s="7">
        <f t="shared" si="5"/>
        <v>235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2">
        <f t="shared" si="1"/>
        <v>42655.42167</v>
      </c>
      <c r="C618" s="7">
        <f t="shared" si="3"/>
        <v>-41626.80907</v>
      </c>
      <c r="D618" s="73">
        <f t="shared" si="4"/>
        <v>-4205336.329</v>
      </c>
      <c r="E618" s="73">
        <f t="shared" si="2"/>
        <v>1</v>
      </c>
      <c r="F618" s="7">
        <f t="shared" si="5"/>
        <v>236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2">
        <f t="shared" si="1"/>
        <v>43081.97588</v>
      </c>
      <c r="C619" s="7">
        <f t="shared" si="3"/>
        <v>-42053.36329</v>
      </c>
      <c r="D619" s="73">
        <f t="shared" si="4"/>
        <v>-4248418.305</v>
      </c>
      <c r="E619" s="73">
        <f t="shared" si="2"/>
        <v>1</v>
      </c>
      <c r="F619" s="7">
        <f t="shared" si="5"/>
        <v>237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2">
        <f t="shared" si="1"/>
        <v>43512.79564</v>
      </c>
      <c r="C620" s="7">
        <f t="shared" si="3"/>
        <v>-42484.18305</v>
      </c>
      <c r="D620" s="73">
        <f t="shared" si="4"/>
        <v>-4291931.1</v>
      </c>
      <c r="E620" s="73">
        <f t="shared" si="2"/>
        <v>1</v>
      </c>
      <c r="F620" s="7">
        <f t="shared" si="5"/>
        <v>238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2">
        <f t="shared" si="1"/>
        <v>43947.9236</v>
      </c>
      <c r="C621" s="7">
        <f t="shared" si="3"/>
        <v>-42919.311</v>
      </c>
      <c r="D621" s="73">
        <f t="shared" si="4"/>
        <v>-4335879.024</v>
      </c>
      <c r="E621" s="73">
        <f t="shared" si="2"/>
        <v>1</v>
      </c>
      <c r="F621" s="7">
        <f t="shared" si="5"/>
        <v>239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2">
        <f t="shared" si="1"/>
        <v>44387.40284</v>
      </c>
      <c r="C622" s="7">
        <f t="shared" si="3"/>
        <v>-43358.79024</v>
      </c>
      <c r="D622" s="73">
        <f t="shared" si="4"/>
        <v>-4380266.427</v>
      </c>
      <c r="E622" s="73">
        <f t="shared" si="2"/>
        <v>1</v>
      </c>
      <c r="F622" s="7">
        <f t="shared" si="5"/>
        <v>240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2">
        <f t="shared" si="1"/>
        <v>44831.27686</v>
      </c>
      <c r="C623" s="7">
        <f t="shared" si="3"/>
        <v>-43802.66427</v>
      </c>
      <c r="D623" s="73">
        <f t="shared" si="4"/>
        <v>-4425097.704</v>
      </c>
      <c r="E623" s="73">
        <f t="shared" si="2"/>
        <v>1</v>
      </c>
      <c r="F623" s="7">
        <f t="shared" si="5"/>
        <v>241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2">
        <f t="shared" si="1"/>
        <v>45279.58963</v>
      </c>
      <c r="C624" s="7">
        <f t="shared" si="3"/>
        <v>-44250.97704</v>
      </c>
      <c r="D624" s="73">
        <f t="shared" si="4"/>
        <v>-4470377.293</v>
      </c>
      <c r="E624" s="73">
        <f t="shared" si="2"/>
        <v>1</v>
      </c>
      <c r="F624" s="7">
        <f t="shared" si="5"/>
        <v>242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2">
        <f t="shared" si="1"/>
        <v>45732.38553</v>
      </c>
      <c r="C625" s="7">
        <f t="shared" si="3"/>
        <v>-44703.77293</v>
      </c>
      <c r="D625" s="73">
        <f t="shared" si="4"/>
        <v>-4516109.679</v>
      </c>
      <c r="E625" s="73">
        <f t="shared" si="2"/>
        <v>1</v>
      </c>
      <c r="F625" s="7">
        <f t="shared" si="5"/>
        <v>243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2">
        <f t="shared" si="1"/>
        <v>46189.70938</v>
      </c>
      <c r="C626" s="7">
        <f t="shared" si="3"/>
        <v>-45161.09679</v>
      </c>
      <c r="D626" s="73">
        <f t="shared" si="4"/>
        <v>-4562299.388</v>
      </c>
      <c r="E626" s="73">
        <f t="shared" si="2"/>
        <v>1</v>
      </c>
      <c r="F626" s="7">
        <f t="shared" si="5"/>
        <v>244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2">
        <f t="shared" si="1"/>
        <v>46651.60648</v>
      </c>
      <c r="C627" s="7">
        <f t="shared" si="3"/>
        <v>-45622.99388</v>
      </c>
      <c r="D627" s="73">
        <f t="shared" si="4"/>
        <v>-4608950.995</v>
      </c>
      <c r="E627" s="73">
        <f t="shared" si="2"/>
        <v>1</v>
      </c>
      <c r="F627" s="7">
        <f t="shared" si="5"/>
        <v>245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2">
        <f t="shared" si="1"/>
        <v>48146.73514</v>
      </c>
      <c r="C628" s="7">
        <f t="shared" si="3"/>
        <v>-46089.50995</v>
      </c>
      <c r="D628" s="73">
        <f t="shared" si="4"/>
        <v>-4657097.73</v>
      </c>
      <c r="E628" s="73">
        <f t="shared" si="2"/>
        <v>1</v>
      </c>
      <c r="F628" s="7">
        <f t="shared" si="5"/>
        <v>246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2">
        <f t="shared" si="1"/>
        <v>47599.58989</v>
      </c>
      <c r="C629" s="7">
        <f t="shared" si="3"/>
        <v>-46570.9773</v>
      </c>
      <c r="D629" s="73">
        <f t="shared" si="4"/>
        <v>-4704697.32</v>
      </c>
      <c r="E629" s="73">
        <f t="shared" si="2"/>
        <v>1</v>
      </c>
      <c r="F629" s="7">
        <f t="shared" si="5"/>
        <v>247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2">
        <f t="shared" si="1"/>
        <v>48075.58579</v>
      </c>
      <c r="C630" s="7">
        <f t="shared" si="3"/>
        <v>-47046.9732</v>
      </c>
      <c r="D630" s="73">
        <f t="shared" si="4"/>
        <v>-4752772.905</v>
      </c>
      <c r="E630" s="73">
        <f t="shared" si="2"/>
        <v>1</v>
      </c>
      <c r="F630" s="7">
        <f t="shared" si="5"/>
        <v>248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2">
        <f t="shared" si="1"/>
        <v>48556.34165</v>
      </c>
      <c r="C631" s="7">
        <f t="shared" si="3"/>
        <v>-47527.72905</v>
      </c>
      <c r="D631" s="73">
        <f t="shared" si="4"/>
        <v>-4801329.247</v>
      </c>
      <c r="E631" s="73">
        <f t="shared" si="2"/>
        <v>1</v>
      </c>
      <c r="F631" s="7">
        <f t="shared" si="5"/>
        <v>249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2">
        <f t="shared" si="1"/>
        <v>49041.90507</v>
      </c>
      <c r="C632" s="7">
        <f t="shared" si="3"/>
        <v>-48013.29247</v>
      </c>
      <c r="D632" s="73">
        <f t="shared" si="4"/>
        <v>-4850371.152</v>
      </c>
      <c r="E632" s="73">
        <f t="shared" si="2"/>
        <v>1</v>
      </c>
      <c r="F632" s="7">
        <f t="shared" si="5"/>
        <v>250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2">
        <f t="shared" si="1"/>
        <v>49532.32412</v>
      </c>
      <c r="C633" s="7">
        <f t="shared" si="3"/>
        <v>-48503.71152</v>
      </c>
      <c r="D633" s="73">
        <f t="shared" si="4"/>
        <v>-4899903.476</v>
      </c>
      <c r="E633" s="73">
        <f t="shared" si="2"/>
        <v>1</v>
      </c>
      <c r="F633" s="7">
        <f t="shared" si="5"/>
        <v>251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2">
        <f t="shared" si="1"/>
        <v>50027.64736</v>
      </c>
      <c r="C634" s="7">
        <f t="shared" si="3"/>
        <v>-48999.03476</v>
      </c>
      <c r="D634" s="73">
        <f t="shared" si="4"/>
        <v>-4949931.124</v>
      </c>
      <c r="E634" s="73">
        <f t="shared" si="2"/>
        <v>1</v>
      </c>
      <c r="F634" s="7">
        <f t="shared" si="5"/>
        <v>252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2">
        <f t="shared" si="1"/>
        <v>50527.92383</v>
      </c>
      <c r="C635" s="7">
        <f t="shared" si="3"/>
        <v>-49499.31124</v>
      </c>
      <c r="D635" s="73">
        <f t="shared" si="4"/>
        <v>-5000459.048</v>
      </c>
      <c r="E635" s="73">
        <f t="shared" si="2"/>
        <v>1</v>
      </c>
      <c r="F635" s="7">
        <f t="shared" si="5"/>
        <v>253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2">
        <f t="shared" si="1"/>
        <v>51033.20307</v>
      </c>
      <c r="C636" s="7">
        <f t="shared" si="3"/>
        <v>-50004.59048</v>
      </c>
      <c r="D636" s="73">
        <f t="shared" si="4"/>
        <v>-5051492.251</v>
      </c>
      <c r="E636" s="73">
        <f t="shared" si="2"/>
        <v>1</v>
      </c>
      <c r="F636" s="7">
        <f t="shared" si="5"/>
        <v>254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2">
        <f t="shared" si="1"/>
        <v>51543.5351</v>
      </c>
      <c r="C637" s="7">
        <f t="shared" si="3"/>
        <v>-50514.92251</v>
      </c>
      <c r="D637" s="73">
        <f t="shared" si="4"/>
        <v>-5103035.786</v>
      </c>
      <c r="E637" s="73">
        <f t="shared" si="2"/>
        <v>1</v>
      </c>
      <c r="F637" s="7">
        <f t="shared" si="5"/>
        <v>255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2">
        <f t="shared" si="1"/>
        <v>52058.97045</v>
      </c>
      <c r="C638" s="7">
        <f t="shared" si="3"/>
        <v>-51030.35786</v>
      </c>
      <c r="D638" s="73">
        <f t="shared" si="4"/>
        <v>-5155094.756</v>
      </c>
      <c r="E638" s="73">
        <f t="shared" si="2"/>
        <v>1</v>
      </c>
      <c r="F638" s="7">
        <f t="shared" si="5"/>
        <v>256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2">
        <f t="shared" si="1"/>
        <v>52579.56016</v>
      </c>
      <c r="C639" s="7">
        <f t="shared" si="3"/>
        <v>-51550.94756</v>
      </c>
      <c r="D639" s="73">
        <f t="shared" si="4"/>
        <v>-5207674.316</v>
      </c>
      <c r="E639" s="73">
        <f t="shared" si="2"/>
        <v>1</v>
      </c>
      <c r="F639" s="7">
        <f t="shared" si="5"/>
        <v>257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2">
        <f t="shared" si="1"/>
        <v>54133.96836</v>
      </c>
      <c r="C640" s="7">
        <f t="shared" si="3"/>
        <v>-52076.74316</v>
      </c>
      <c r="D640" s="73">
        <f t="shared" si="4"/>
        <v>-5261808.285</v>
      </c>
      <c r="E640" s="73">
        <f t="shared" si="2"/>
        <v>1</v>
      </c>
      <c r="F640" s="7">
        <f t="shared" si="5"/>
        <v>258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2">
        <f t="shared" si="1"/>
        <v>53646.69544</v>
      </c>
      <c r="C641" s="7">
        <f t="shared" si="3"/>
        <v>-52618.08285</v>
      </c>
      <c r="D641" s="73">
        <f t="shared" si="4"/>
        <v>-5315454.98</v>
      </c>
      <c r="E641" s="73">
        <f t="shared" si="2"/>
        <v>1</v>
      </c>
      <c r="F641" s="7">
        <f t="shared" si="5"/>
        <v>259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2">
        <f t="shared" si="1"/>
        <v>54183.1624</v>
      </c>
      <c r="C642" s="7">
        <f t="shared" si="3"/>
        <v>-53154.5498</v>
      </c>
      <c r="D642" s="73">
        <f t="shared" si="4"/>
        <v>-5369638.143</v>
      </c>
      <c r="E642" s="73">
        <f t="shared" si="2"/>
        <v>1</v>
      </c>
      <c r="F642" s="7">
        <f t="shared" si="5"/>
        <v>260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2">
        <f t="shared" si="1"/>
        <v>54724.99402</v>
      </c>
      <c r="C643" s="7">
        <f t="shared" si="3"/>
        <v>-53696.38143</v>
      </c>
      <c r="D643" s="73">
        <f t="shared" si="4"/>
        <v>-5424363.137</v>
      </c>
      <c r="E643" s="73">
        <f t="shared" si="2"/>
        <v>1</v>
      </c>
      <c r="F643" s="7">
        <f t="shared" si="5"/>
        <v>261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2">
        <f t="shared" si="1"/>
        <v>55272.24396</v>
      </c>
      <c r="C644" s="7">
        <f t="shared" si="3"/>
        <v>-54243.63137</v>
      </c>
      <c r="D644" s="73">
        <f t="shared" si="4"/>
        <v>-5479635.38</v>
      </c>
      <c r="E644" s="73">
        <f t="shared" si="2"/>
        <v>1</v>
      </c>
      <c r="F644" s="7">
        <f t="shared" si="5"/>
        <v>262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2">
        <f t="shared" si="1"/>
        <v>55824.9664</v>
      </c>
      <c r="C645" s="7">
        <f t="shared" si="3"/>
        <v>-54796.3538</v>
      </c>
      <c r="D645" s="73">
        <f t="shared" si="4"/>
        <v>-5535460.347</v>
      </c>
      <c r="E645" s="73">
        <f t="shared" si="2"/>
        <v>1</v>
      </c>
      <c r="F645" s="7">
        <f t="shared" si="5"/>
        <v>263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2">
        <f t="shared" si="1"/>
        <v>56383.21607</v>
      </c>
      <c r="C646" s="7">
        <f t="shared" si="3"/>
        <v>-55354.60347</v>
      </c>
      <c r="D646" s="73">
        <f t="shared" si="4"/>
        <v>-5591843.563</v>
      </c>
      <c r="E646" s="73">
        <f t="shared" si="2"/>
        <v>1</v>
      </c>
      <c r="F646" s="7">
        <f t="shared" si="5"/>
        <v>264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2">
        <f t="shared" si="1"/>
        <v>56947.04823</v>
      </c>
      <c r="C647" s="7">
        <f t="shared" si="3"/>
        <v>-55918.43563</v>
      </c>
      <c r="D647" s="73">
        <f t="shared" si="4"/>
        <v>-5648790.611</v>
      </c>
      <c r="E647" s="73">
        <f t="shared" si="2"/>
        <v>1</v>
      </c>
      <c r="F647" s="7">
        <f t="shared" si="5"/>
        <v>265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2">
        <f t="shared" si="1"/>
        <v>57516.51871</v>
      </c>
      <c r="C648" s="7">
        <f t="shared" si="3"/>
        <v>-56487.90611</v>
      </c>
      <c r="D648" s="73">
        <f t="shared" si="4"/>
        <v>-5706307.13</v>
      </c>
      <c r="E648" s="73">
        <f t="shared" si="2"/>
        <v>1</v>
      </c>
      <c r="F648" s="7">
        <f t="shared" si="5"/>
        <v>266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2">
        <f t="shared" si="1"/>
        <v>58091.6839</v>
      </c>
      <c r="C649" s="7">
        <f t="shared" si="3"/>
        <v>-57063.0713</v>
      </c>
      <c r="D649" s="73">
        <f t="shared" si="4"/>
        <v>-5764398.814</v>
      </c>
      <c r="E649" s="73">
        <f t="shared" si="2"/>
        <v>1</v>
      </c>
      <c r="F649" s="7">
        <f t="shared" si="5"/>
        <v>267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2">
        <f t="shared" si="1"/>
        <v>58672.60073</v>
      </c>
      <c r="C650" s="7">
        <f t="shared" si="3"/>
        <v>-57643.98814</v>
      </c>
      <c r="D650" s="73">
        <f t="shared" si="4"/>
        <v>-5823071.415</v>
      </c>
      <c r="E650" s="73">
        <f t="shared" si="2"/>
        <v>1</v>
      </c>
      <c r="F650" s="7">
        <f t="shared" si="5"/>
        <v>268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2">
        <f t="shared" si="1"/>
        <v>59259.32674</v>
      </c>
      <c r="C651" s="7">
        <f t="shared" si="3"/>
        <v>-58230.71415</v>
      </c>
      <c r="D651" s="73">
        <f t="shared" si="4"/>
        <v>-5882330.741</v>
      </c>
      <c r="E651" s="73">
        <f t="shared" si="2"/>
        <v>1</v>
      </c>
      <c r="F651" s="7">
        <f t="shared" si="5"/>
        <v>269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2">
        <f t="shared" si="1"/>
        <v>60880.53261</v>
      </c>
      <c r="C652" s="7">
        <f t="shared" si="3"/>
        <v>-58823.30741</v>
      </c>
      <c r="D652" s="73">
        <f t="shared" si="4"/>
        <v>-5943211.274</v>
      </c>
      <c r="E652" s="73">
        <f t="shared" si="2"/>
        <v>1</v>
      </c>
      <c r="F652" s="7">
        <f t="shared" si="5"/>
        <v>270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2">
        <f t="shared" si="1"/>
        <v>60460.72534</v>
      </c>
      <c r="C653" s="7">
        <f t="shared" si="3"/>
        <v>-59432.11274</v>
      </c>
      <c r="D653" s="73">
        <f t="shared" si="4"/>
        <v>-6003671.999</v>
      </c>
      <c r="E653" s="73">
        <f t="shared" si="2"/>
        <v>1</v>
      </c>
      <c r="F653" s="7">
        <f t="shared" si="5"/>
        <v>271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2">
        <f t="shared" si="1"/>
        <v>61065.33259</v>
      </c>
      <c r="C654" s="7">
        <f t="shared" si="3"/>
        <v>-60036.71999</v>
      </c>
      <c r="D654" s="73">
        <f t="shared" si="4"/>
        <v>-6064737.332</v>
      </c>
      <c r="E654" s="73">
        <f t="shared" si="2"/>
        <v>1</v>
      </c>
      <c r="F654" s="7">
        <f t="shared" si="5"/>
        <v>272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2">
        <f t="shared" si="1"/>
        <v>61675.98591</v>
      </c>
      <c r="C655" s="7">
        <f t="shared" si="3"/>
        <v>-60647.37332</v>
      </c>
      <c r="D655" s="73">
        <f t="shared" si="4"/>
        <v>-6126413.318</v>
      </c>
      <c r="E655" s="73">
        <f t="shared" si="2"/>
        <v>1</v>
      </c>
      <c r="F655" s="7">
        <f t="shared" si="5"/>
        <v>273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2">
        <f t="shared" si="1"/>
        <v>62292.74577</v>
      </c>
      <c r="C656" s="7">
        <f t="shared" si="3"/>
        <v>-61264.13318</v>
      </c>
      <c r="D656" s="73">
        <f t="shared" si="4"/>
        <v>-6188706.063</v>
      </c>
      <c r="E656" s="73">
        <f t="shared" si="2"/>
        <v>1</v>
      </c>
      <c r="F656" s="7">
        <f t="shared" si="5"/>
        <v>274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2">
        <f t="shared" si="1"/>
        <v>62915.67323</v>
      </c>
      <c r="C657" s="7">
        <f t="shared" si="3"/>
        <v>-61887.06063</v>
      </c>
      <c r="D657" s="73">
        <f t="shared" si="4"/>
        <v>-6251621.737</v>
      </c>
      <c r="E657" s="73">
        <f t="shared" si="2"/>
        <v>1</v>
      </c>
      <c r="F657" s="7">
        <f t="shared" si="5"/>
        <v>275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2">
        <f t="shared" si="1"/>
        <v>63544.82996</v>
      </c>
      <c r="C658" s="7">
        <f t="shared" si="3"/>
        <v>-62516.21737</v>
      </c>
      <c r="D658" s="73">
        <f t="shared" si="4"/>
        <v>-6315166.567</v>
      </c>
      <c r="E658" s="73">
        <f t="shared" si="2"/>
        <v>1</v>
      </c>
      <c r="F658" s="7">
        <f t="shared" si="5"/>
        <v>276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2">
        <f t="shared" si="1"/>
        <v>64180.27826</v>
      </c>
      <c r="C659" s="7">
        <f t="shared" si="3"/>
        <v>-63151.66567</v>
      </c>
      <c r="D659" s="73">
        <f t="shared" si="4"/>
        <v>-6379346.845</v>
      </c>
      <c r="E659" s="73">
        <f t="shared" si="2"/>
        <v>1</v>
      </c>
      <c r="F659" s="7">
        <f t="shared" si="5"/>
        <v>277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2">
        <f t="shared" si="1"/>
        <v>64822.08105</v>
      </c>
      <c r="C660" s="7">
        <f t="shared" si="3"/>
        <v>-63793.46845</v>
      </c>
      <c r="D660" s="73">
        <f t="shared" si="4"/>
        <v>-6444168.926</v>
      </c>
      <c r="E660" s="73">
        <f t="shared" si="2"/>
        <v>1</v>
      </c>
      <c r="F660" s="7">
        <f t="shared" si="5"/>
        <v>278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2">
        <f t="shared" si="1"/>
        <v>65470.30186</v>
      </c>
      <c r="C661" s="7">
        <f t="shared" si="3"/>
        <v>-64441.68926</v>
      </c>
      <c r="D661" s="73">
        <f t="shared" si="4"/>
        <v>-6509639.228</v>
      </c>
      <c r="E661" s="73">
        <f t="shared" si="2"/>
        <v>1</v>
      </c>
      <c r="F661" s="7">
        <f t="shared" si="5"/>
        <v>279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2">
        <f t="shared" si="1"/>
        <v>66125.00488</v>
      </c>
      <c r="C662" s="7">
        <f t="shared" si="3"/>
        <v>-65096.39228</v>
      </c>
      <c r="D662" s="73">
        <f t="shared" si="4"/>
        <v>-6575764.233</v>
      </c>
      <c r="E662" s="73">
        <f t="shared" si="2"/>
        <v>1</v>
      </c>
      <c r="F662" s="7">
        <f t="shared" si="5"/>
        <v>280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2">
        <f t="shared" si="1"/>
        <v>66786.25492</v>
      </c>
      <c r="C663" s="7">
        <f t="shared" si="3"/>
        <v>-65757.64233</v>
      </c>
      <c r="D663" s="73">
        <f t="shared" si="4"/>
        <v>-6642550.488</v>
      </c>
      <c r="E663" s="73">
        <f t="shared" si="2"/>
        <v>1</v>
      </c>
      <c r="F663" s="7">
        <f t="shared" si="5"/>
        <v>281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2">
        <f t="shared" si="1"/>
        <v>68482.73007</v>
      </c>
      <c r="C664" s="7">
        <f t="shared" si="3"/>
        <v>-66425.50488</v>
      </c>
      <c r="D664" s="73">
        <f t="shared" si="4"/>
        <v>-6711033.218</v>
      </c>
      <c r="E664" s="73">
        <f t="shared" si="2"/>
        <v>1</v>
      </c>
      <c r="F664" s="7">
        <f t="shared" si="5"/>
        <v>282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2">
        <f t="shared" si="1"/>
        <v>68138.94477</v>
      </c>
      <c r="C665" s="7">
        <f t="shared" si="3"/>
        <v>-67110.33218</v>
      </c>
      <c r="D665" s="73">
        <f t="shared" si="4"/>
        <v>-6779172.162</v>
      </c>
      <c r="E665" s="73">
        <f t="shared" si="2"/>
        <v>1</v>
      </c>
      <c r="F665" s="7">
        <f t="shared" si="5"/>
        <v>283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2">
        <f t="shared" si="1"/>
        <v>68820.33422</v>
      </c>
      <c r="C666" s="7">
        <f t="shared" si="3"/>
        <v>-67791.72162</v>
      </c>
      <c r="D666" s="73">
        <f t="shared" si="4"/>
        <v>-6847992.497</v>
      </c>
      <c r="E666" s="73">
        <f t="shared" si="2"/>
        <v>1</v>
      </c>
      <c r="F666" s="7">
        <f t="shared" si="5"/>
        <v>284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2">
        <f t="shared" si="1"/>
        <v>69508.53756</v>
      </c>
      <c r="C667" s="7">
        <f t="shared" si="3"/>
        <v>-68479.92497</v>
      </c>
      <c r="D667" s="73">
        <f t="shared" si="4"/>
        <v>-6917501.034</v>
      </c>
      <c r="E667" s="73">
        <f t="shared" si="2"/>
        <v>1</v>
      </c>
      <c r="F667" s="7">
        <f t="shared" si="5"/>
        <v>285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2">
        <f t="shared" si="1"/>
        <v>70203.62294</v>
      </c>
      <c r="C668" s="7">
        <f t="shared" si="3"/>
        <v>-69175.01034</v>
      </c>
      <c r="D668" s="73">
        <f t="shared" si="4"/>
        <v>-6987704.657</v>
      </c>
      <c r="E668" s="73">
        <f t="shared" si="2"/>
        <v>1</v>
      </c>
      <c r="F668" s="7">
        <f t="shared" si="5"/>
        <v>286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2">
        <f t="shared" si="1"/>
        <v>70905.65917</v>
      </c>
      <c r="C669" s="7">
        <f t="shared" si="3"/>
        <v>-69877.04657</v>
      </c>
      <c r="D669" s="73">
        <f t="shared" si="4"/>
        <v>-7058610.316</v>
      </c>
      <c r="E669" s="73">
        <f t="shared" si="2"/>
        <v>1</v>
      </c>
      <c r="F669" s="7">
        <f t="shared" si="5"/>
        <v>287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2">
        <f t="shared" si="1"/>
        <v>71614.71576</v>
      </c>
      <c r="C670" s="7">
        <f t="shared" si="3"/>
        <v>-70586.10316</v>
      </c>
      <c r="D670" s="73">
        <f t="shared" si="4"/>
        <v>-7130225.032</v>
      </c>
      <c r="E670" s="73">
        <f t="shared" si="2"/>
        <v>1</v>
      </c>
      <c r="F670" s="7">
        <f t="shared" si="5"/>
        <v>288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2">
        <f t="shared" si="1"/>
        <v>72330.86292</v>
      </c>
      <c r="C671" s="7">
        <f t="shared" si="3"/>
        <v>-71302.25032</v>
      </c>
      <c r="D671" s="73">
        <f t="shared" si="4"/>
        <v>-7202555.895</v>
      </c>
      <c r="E671" s="73">
        <f t="shared" si="2"/>
        <v>1</v>
      </c>
      <c r="F671" s="7">
        <f t="shared" si="5"/>
        <v>289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2">
        <f t="shared" si="1"/>
        <v>73054.17155</v>
      </c>
      <c r="C672" s="7">
        <f t="shared" si="3"/>
        <v>-72025.55895</v>
      </c>
      <c r="D672" s="73">
        <f t="shared" si="4"/>
        <v>-7275610.067</v>
      </c>
      <c r="E672" s="73">
        <f t="shared" si="2"/>
        <v>1</v>
      </c>
      <c r="F672" s="7">
        <f t="shared" si="5"/>
        <v>290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2">
        <f t="shared" si="1"/>
        <v>73784.71326</v>
      </c>
      <c r="C673" s="7">
        <f t="shared" si="3"/>
        <v>-72756.10067</v>
      </c>
      <c r="D673" s="73">
        <f t="shared" si="4"/>
        <v>-7349394.78</v>
      </c>
      <c r="E673" s="73">
        <f t="shared" si="2"/>
        <v>1</v>
      </c>
      <c r="F673" s="7">
        <f t="shared" si="5"/>
        <v>291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2">
        <f t="shared" si="1"/>
        <v>74522.5604</v>
      </c>
      <c r="C674" s="7">
        <f t="shared" si="3"/>
        <v>-73493.9478</v>
      </c>
      <c r="D674" s="73">
        <f t="shared" si="4"/>
        <v>-7423917.34</v>
      </c>
      <c r="E674" s="73">
        <f t="shared" si="2"/>
        <v>1</v>
      </c>
      <c r="F674" s="7">
        <f t="shared" si="5"/>
        <v>292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2">
        <f t="shared" si="1"/>
        <v>75267.786</v>
      </c>
      <c r="C675" s="7">
        <f t="shared" si="3"/>
        <v>-74239.1734</v>
      </c>
      <c r="D675" s="73">
        <f t="shared" si="4"/>
        <v>-7499185.126</v>
      </c>
      <c r="E675" s="73">
        <f t="shared" si="2"/>
        <v>1</v>
      </c>
      <c r="F675" s="7">
        <f t="shared" si="5"/>
        <v>293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2">
        <f t="shared" si="1"/>
        <v>77049.07646</v>
      </c>
      <c r="C676" s="7">
        <f t="shared" si="3"/>
        <v>-74991.85126</v>
      </c>
      <c r="D676" s="73">
        <f t="shared" si="4"/>
        <v>-7576234.203</v>
      </c>
      <c r="E676" s="73">
        <f t="shared" si="2"/>
        <v>1</v>
      </c>
      <c r="F676" s="7">
        <f t="shared" si="5"/>
        <v>294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2">
        <f t="shared" si="1"/>
        <v>76790.95462</v>
      </c>
      <c r="C677" s="7">
        <f t="shared" si="3"/>
        <v>-75762.34203</v>
      </c>
      <c r="D677" s="73">
        <f t="shared" si="4"/>
        <v>-7653025.157</v>
      </c>
      <c r="E677" s="73">
        <f t="shared" si="2"/>
        <v>1</v>
      </c>
      <c r="F677" s="7">
        <f t="shared" si="5"/>
        <v>295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2">
        <f t="shared" si="1"/>
        <v>77558.86417</v>
      </c>
      <c r="C678" s="7">
        <f t="shared" si="3"/>
        <v>-76530.25157</v>
      </c>
      <c r="D678" s="73">
        <f t="shared" si="4"/>
        <v>-7730584.022</v>
      </c>
      <c r="E678" s="73">
        <f t="shared" si="2"/>
        <v>1</v>
      </c>
      <c r="F678" s="7">
        <f t="shared" si="5"/>
        <v>296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2">
        <f t="shared" si="1"/>
        <v>78334.45281</v>
      </c>
      <c r="C679" s="7">
        <f t="shared" si="3"/>
        <v>-77305.84022</v>
      </c>
      <c r="D679" s="73">
        <f t="shared" si="4"/>
        <v>-7808918.474</v>
      </c>
      <c r="E679" s="73">
        <f t="shared" si="2"/>
        <v>1</v>
      </c>
      <c r="F679" s="7">
        <f t="shared" si="5"/>
        <v>297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2">
        <f t="shared" si="1"/>
        <v>79117.79734</v>
      </c>
      <c r="C680" s="7">
        <f t="shared" si="3"/>
        <v>-78089.18474</v>
      </c>
      <c r="D680" s="73">
        <f t="shared" si="4"/>
        <v>-7888036.272</v>
      </c>
      <c r="E680" s="73">
        <f t="shared" si="2"/>
        <v>1</v>
      </c>
      <c r="F680" s="7">
        <f t="shared" si="5"/>
        <v>298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2">
        <f t="shared" si="1"/>
        <v>79908.97531</v>
      </c>
      <c r="C681" s="7">
        <f t="shared" si="3"/>
        <v>-78880.36272</v>
      </c>
      <c r="D681" s="73">
        <f t="shared" si="4"/>
        <v>-7967945.247</v>
      </c>
      <c r="E681" s="73">
        <f t="shared" si="2"/>
        <v>1</v>
      </c>
      <c r="F681" s="7">
        <f t="shared" si="5"/>
        <v>299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2">
        <f t="shared" si="1"/>
        <v>80708.06507</v>
      </c>
      <c r="C682" s="7">
        <f t="shared" si="3"/>
        <v>-79679.45247</v>
      </c>
      <c r="D682" s="73">
        <f t="shared" si="4"/>
        <v>-8048653.312</v>
      </c>
      <c r="E682" s="73">
        <f t="shared" si="2"/>
        <v>1</v>
      </c>
      <c r="F682" s="7">
        <f t="shared" si="5"/>
        <v>300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2">
        <f t="shared" si="1"/>
        <v>81515.14572</v>
      </c>
      <c r="C683" s="7">
        <f t="shared" si="3"/>
        <v>-80486.53312</v>
      </c>
      <c r="D683" s="73">
        <f t="shared" si="4"/>
        <v>-8130168.458</v>
      </c>
      <c r="E683" s="73">
        <f t="shared" si="2"/>
        <v>1</v>
      </c>
      <c r="F683" s="7">
        <f t="shared" si="5"/>
        <v>301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2">
        <f t="shared" si="1"/>
        <v>82330.29717</v>
      </c>
      <c r="C684" s="7">
        <f t="shared" si="3"/>
        <v>-81301.68458</v>
      </c>
      <c r="D684" s="73">
        <f t="shared" si="4"/>
        <v>-8212498.755</v>
      </c>
      <c r="E684" s="73">
        <f t="shared" si="2"/>
        <v>1</v>
      </c>
      <c r="F684" s="7">
        <f t="shared" si="5"/>
        <v>302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2">
        <f t="shared" si="1"/>
        <v>83153.60015</v>
      </c>
      <c r="C685" s="7">
        <f t="shared" si="3"/>
        <v>-82124.98755</v>
      </c>
      <c r="D685" s="73">
        <f t="shared" si="4"/>
        <v>-8295652.355</v>
      </c>
      <c r="E685" s="73">
        <f t="shared" si="2"/>
        <v>1</v>
      </c>
      <c r="F685" s="7">
        <f t="shared" si="5"/>
        <v>303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B2:D2"/>
    <mergeCell ref="B4:G4"/>
    <mergeCell ref="B19:F19"/>
    <mergeCell ref="C20:G20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71"/>
    <col customWidth="1" min="3" max="3" width="31.71"/>
    <col customWidth="1" min="4" max="4" width="22.0"/>
    <col customWidth="1" min="5" max="5" width="27.29"/>
    <col customWidth="1" min="6" max="6" width="32.0"/>
    <col customWidth="1" min="7" max="26" width="8.86"/>
  </cols>
  <sheetData>
    <row r="1" ht="12.75" customHeight="1">
      <c r="A1" s="8"/>
      <c r="B1" s="9"/>
      <c r="C1" s="9"/>
      <c r="D1" s="9"/>
      <c r="E1" s="9"/>
      <c r="F1" s="9"/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77</v>
      </c>
      <c r="C2" s="14"/>
      <c r="D2" s="15"/>
      <c r="E2" s="16"/>
      <c r="F2" s="16"/>
      <c r="G2" s="1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8"/>
      <c r="G3" s="17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9.25" customHeight="1">
      <c r="A4" s="12"/>
      <c r="B4" s="19" t="s">
        <v>78</v>
      </c>
      <c r="C4" s="14"/>
      <c r="D4" s="14"/>
      <c r="E4" s="14"/>
      <c r="F4" s="15"/>
      <c r="G4" s="4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18"/>
      <c r="D5" s="21"/>
      <c r="E5" s="21"/>
      <c r="F5" s="21"/>
      <c r="G5" s="17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4"/>
      <c r="B6" s="28"/>
      <c r="C6" s="28"/>
      <c r="D6" s="74" t="s">
        <v>79</v>
      </c>
      <c r="E6" s="74" t="s">
        <v>80</v>
      </c>
      <c r="F6" s="75"/>
      <c r="G6" s="40"/>
    </row>
    <row r="7" ht="12.75" customHeight="1">
      <c r="A7" s="24"/>
      <c r="B7" s="76"/>
      <c r="C7" s="26" t="s">
        <v>22</v>
      </c>
      <c r="D7" s="27">
        <v>0.1451</v>
      </c>
      <c r="E7" s="27">
        <f>D7</f>
        <v>0.1451</v>
      </c>
      <c r="F7" s="77"/>
      <c r="G7" s="40"/>
    </row>
    <row r="8" ht="12.75" customHeight="1">
      <c r="A8" s="24"/>
      <c r="B8" s="76"/>
      <c r="C8" s="26" t="s">
        <v>81</v>
      </c>
      <c r="D8" s="42">
        <v>18000.0</v>
      </c>
      <c r="E8" s="42">
        <v>5000.0</v>
      </c>
      <c r="F8" s="53"/>
      <c r="G8" s="40"/>
    </row>
    <row r="9" ht="12.75" customHeight="1">
      <c r="A9" s="24"/>
      <c r="B9" s="76"/>
      <c r="C9" s="26" t="s">
        <v>82</v>
      </c>
      <c r="D9" s="42">
        <v>0.0</v>
      </c>
      <c r="E9" s="42">
        <v>15000.0</v>
      </c>
      <c r="F9" s="53"/>
      <c r="G9" s="40"/>
    </row>
    <row r="10" ht="12.75" customHeight="1">
      <c r="A10" s="24"/>
      <c r="B10" s="28"/>
      <c r="C10" s="26" t="s">
        <v>83</v>
      </c>
      <c r="D10" s="78" t="s">
        <v>84</v>
      </c>
      <c r="E10" s="29">
        <v>30.0</v>
      </c>
      <c r="F10" s="79"/>
      <c r="G10" s="40"/>
    </row>
    <row r="11" ht="12.75" customHeight="1">
      <c r="A11" s="24"/>
      <c r="B11" s="28"/>
      <c r="C11" s="26" t="s">
        <v>85</v>
      </c>
      <c r="D11" s="78" t="s">
        <v>84</v>
      </c>
      <c r="E11" s="42">
        <f>E9/E10</f>
        <v>500</v>
      </c>
      <c r="F11" s="53"/>
      <c r="G11" s="40"/>
    </row>
    <row r="12" ht="12.75" customHeight="1">
      <c r="A12" s="24"/>
      <c r="B12" s="28"/>
      <c r="C12" s="18" t="s">
        <v>86</v>
      </c>
      <c r="D12" s="65">
        <f>D8</f>
        <v>18000</v>
      </c>
      <c r="E12" s="65">
        <f>PV(E7/12,E10,-E11)+E8</f>
        <v>17517.88974</v>
      </c>
      <c r="F12" s="54"/>
      <c r="G12" s="40"/>
    </row>
    <row r="13" ht="12.75" customHeight="1">
      <c r="A13" s="24"/>
      <c r="B13" s="28"/>
      <c r="C13" s="28"/>
      <c r="D13" s="28"/>
      <c r="E13" s="28"/>
      <c r="F13" s="28"/>
      <c r="G13" s="40"/>
    </row>
    <row r="14" ht="12.75" customHeight="1">
      <c r="A14" s="24"/>
      <c r="B14" s="28"/>
      <c r="C14" s="80" t="s">
        <v>87</v>
      </c>
      <c r="D14" s="15"/>
      <c r="E14" s="28"/>
      <c r="F14" s="28"/>
      <c r="G14" s="40"/>
    </row>
    <row r="15" ht="12.75" customHeight="1">
      <c r="A15" s="36"/>
      <c r="B15" s="37"/>
      <c r="C15" s="37"/>
      <c r="D15" s="37"/>
      <c r="E15" s="37"/>
      <c r="F15" s="37"/>
      <c r="G15" s="44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2:D2"/>
    <mergeCell ref="B4:F4"/>
    <mergeCell ref="C14:D14"/>
  </mergeCells>
  <printOptions/>
  <pageMargins bottom="1.0" footer="0.0" header="0.0" left="0.75" right="0.75" top="1.0"/>
  <pageSetup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.43"/>
    <col customWidth="1" min="3" max="3" width="27.43"/>
    <col customWidth="1" min="4" max="4" width="12.43"/>
    <col customWidth="1" min="5" max="24" width="14.43"/>
    <col customWidth="1" min="25" max="26" width="8.86"/>
  </cols>
  <sheetData>
    <row r="1" ht="12.75" customHeight="1">
      <c r="A1" s="8"/>
      <c r="B1" s="9"/>
      <c r="C1" s="9"/>
      <c r="D1" s="9"/>
      <c r="E1" s="9"/>
      <c r="F1" s="9"/>
      <c r="G1" s="81"/>
      <c r="H1" s="81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11"/>
    </row>
    <row r="2" ht="12.75" customHeight="1">
      <c r="A2" s="12"/>
      <c r="B2" s="13" t="s">
        <v>88</v>
      </c>
      <c r="C2" s="14"/>
      <c r="D2" s="15"/>
      <c r="E2" s="16"/>
      <c r="F2" s="16"/>
      <c r="G2" s="16"/>
      <c r="H2" s="16"/>
      <c r="I2" s="16"/>
      <c r="J2" s="16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82"/>
      <c r="Z2" s="11"/>
    </row>
    <row r="3" ht="12.75" customHeight="1">
      <c r="A3" s="12"/>
      <c r="B3" s="18"/>
      <c r="C3" s="18"/>
      <c r="D3" s="18"/>
      <c r="E3" s="18"/>
      <c r="F3" s="18"/>
      <c r="G3" s="21"/>
      <c r="H3" s="2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7"/>
      <c r="Z3" s="11"/>
    </row>
    <row r="4" ht="26.25" customHeight="1">
      <c r="A4" s="12"/>
      <c r="B4" s="19" t="s">
        <v>89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82"/>
      <c r="Z4" s="11"/>
    </row>
    <row r="5" ht="12.75" customHeight="1">
      <c r="A5" s="12"/>
      <c r="B5" s="18"/>
      <c r="C5" s="18"/>
      <c r="D5" s="83"/>
      <c r="E5" s="83"/>
      <c r="F5" s="18"/>
      <c r="G5" s="21"/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7"/>
      <c r="Z5" s="11"/>
    </row>
    <row r="6" ht="12.75" customHeight="1">
      <c r="A6" s="12"/>
      <c r="B6" s="84" t="s">
        <v>90</v>
      </c>
      <c r="C6" s="85"/>
      <c r="D6" s="86" t="s">
        <v>91</v>
      </c>
      <c r="E6" s="86" t="s">
        <v>92</v>
      </c>
      <c r="F6" s="86" t="s">
        <v>93</v>
      </c>
      <c r="G6" s="86" t="s">
        <v>94</v>
      </c>
      <c r="H6" s="86" t="s">
        <v>95</v>
      </c>
      <c r="I6" s="86" t="s">
        <v>96</v>
      </c>
      <c r="J6" s="86" t="s">
        <v>97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40"/>
    </row>
    <row r="7" ht="12.75" customHeight="1">
      <c r="A7" s="12"/>
      <c r="B7" s="87" t="s">
        <v>98</v>
      </c>
      <c r="C7" s="15"/>
      <c r="D7" s="83">
        <v>1.97</v>
      </c>
      <c r="E7" s="83">
        <v>2.36</v>
      </c>
      <c r="F7" s="83">
        <v>2.62</v>
      </c>
      <c r="G7" s="83">
        <v>3.21</v>
      </c>
      <c r="H7" s="83">
        <v>3.72</v>
      </c>
      <c r="I7" s="83">
        <v>4.15</v>
      </c>
      <c r="J7" s="83">
        <v>4.95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40"/>
    </row>
    <row r="8" ht="12.75" customHeight="1">
      <c r="A8" s="12"/>
      <c r="B8" s="83"/>
      <c r="C8" s="83"/>
      <c r="D8" s="88"/>
      <c r="E8" s="15"/>
      <c r="F8" s="28"/>
      <c r="G8" s="21"/>
      <c r="H8" s="21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40"/>
    </row>
    <row r="9" ht="18.75" customHeight="1">
      <c r="A9" s="12"/>
      <c r="B9" s="89" t="s">
        <v>20</v>
      </c>
      <c r="C9" s="90" t="s">
        <v>99</v>
      </c>
      <c r="D9" s="14"/>
      <c r="E9" s="14"/>
      <c r="F9" s="14"/>
      <c r="G9" s="14"/>
      <c r="H9" s="14"/>
      <c r="I9" s="14"/>
      <c r="J9" s="15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40"/>
    </row>
    <row r="10" ht="6.0" customHeight="1">
      <c r="A10" s="12"/>
      <c r="B10" s="89"/>
      <c r="C10" s="91"/>
      <c r="D10" s="91"/>
      <c r="E10" s="91"/>
      <c r="F10" s="91"/>
      <c r="G10" s="91"/>
      <c r="H10" s="91"/>
      <c r="I10" s="91"/>
      <c r="J10" s="91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40"/>
    </row>
    <row r="11" ht="55.5" customHeight="1">
      <c r="A11" s="12"/>
      <c r="B11" s="89" t="s">
        <v>29</v>
      </c>
      <c r="C11" s="90" t="s">
        <v>100</v>
      </c>
      <c r="D11" s="14"/>
      <c r="E11" s="14"/>
      <c r="F11" s="14"/>
      <c r="G11" s="14"/>
      <c r="H11" s="14"/>
      <c r="I11" s="14"/>
      <c r="J11" s="15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40"/>
    </row>
    <row r="12" ht="6.0" customHeight="1">
      <c r="A12" s="12"/>
      <c r="B12" s="89"/>
      <c r="C12" s="91"/>
      <c r="D12" s="91"/>
      <c r="E12" s="91"/>
      <c r="F12" s="91"/>
      <c r="G12" s="91"/>
      <c r="H12" s="91"/>
      <c r="I12" s="91"/>
      <c r="J12" s="91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40"/>
    </row>
    <row r="13" ht="37.5" customHeight="1">
      <c r="A13" s="12"/>
      <c r="B13" s="89" t="s">
        <v>31</v>
      </c>
      <c r="C13" s="90" t="s">
        <v>101</v>
      </c>
      <c r="D13" s="14"/>
      <c r="E13" s="14"/>
      <c r="F13" s="14"/>
      <c r="G13" s="14"/>
      <c r="H13" s="14"/>
      <c r="I13" s="14"/>
      <c r="J13" s="15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40"/>
    </row>
    <row r="14" ht="12.75" customHeight="1">
      <c r="A14" s="12"/>
      <c r="B14" s="83"/>
      <c r="C14" s="83"/>
      <c r="D14" s="83"/>
      <c r="E14" s="83"/>
      <c r="F14" s="28"/>
      <c r="G14" s="21"/>
      <c r="H14" s="21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40"/>
    </row>
    <row r="15" ht="12.75" customHeight="1">
      <c r="A15" s="24"/>
      <c r="B15" s="28"/>
      <c r="C15" s="92" t="s">
        <v>102</v>
      </c>
      <c r="D15" s="92"/>
      <c r="E15" s="86">
        <v>1.0</v>
      </c>
      <c r="F15" s="86">
        <v>2.0</v>
      </c>
      <c r="G15" s="86">
        <v>3.0</v>
      </c>
      <c r="H15" s="86">
        <v>4.0</v>
      </c>
      <c r="I15" s="86">
        <v>5.0</v>
      </c>
      <c r="J15" s="86">
        <v>6.0</v>
      </c>
      <c r="K15" s="86">
        <v>7.0</v>
      </c>
      <c r="L15" s="86">
        <v>8.0</v>
      </c>
      <c r="M15" s="86">
        <v>9.0</v>
      </c>
      <c r="N15" s="86">
        <v>10.0</v>
      </c>
      <c r="O15" s="86">
        <v>11.0</v>
      </c>
      <c r="P15" s="86">
        <v>12.0</v>
      </c>
      <c r="Q15" s="86">
        <v>13.0</v>
      </c>
      <c r="R15" s="86">
        <v>14.0</v>
      </c>
      <c r="S15" s="86">
        <v>15.0</v>
      </c>
      <c r="T15" s="86">
        <v>16.0</v>
      </c>
      <c r="U15" s="86">
        <v>17.0</v>
      </c>
      <c r="V15" s="86">
        <v>18.0</v>
      </c>
      <c r="W15" s="86">
        <v>19.0</v>
      </c>
      <c r="X15" s="86">
        <v>20.0</v>
      </c>
      <c r="Y15" s="40"/>
      <c r="Z15" s="7"/>
    </row>
    <row r="16" ht="12.75" customHeight="1">
      <c r="A16" s="24"/>
      <c r="B16" s="28"/>
      <c r="C16" s="93" t="s">
        <v>103</v>
      </c>
      <c r="D16" s="94"/>
      <c r="E16" s="27">
        <v>0.0197</v>
      </c>
      <c r="F16" s="27">
        <v>0.0236</v>
      </c>
      <c r="G16" s="27">
        <v>0.0262</v>
      </c>
      <c r="H16" s="27">
        <f>(I16+G16)/2</f>
        <v>0.02915</v>
      </c>
      <c r="I16" s="27">
        <v>0.0321</v>
      </c>
      <c r="J16" s="27">
        <f>(K16+I16)/2</f>
        <v>0.03465</v>
      </c>
      <c r="K16" s="27">
        <v>0.0372</v>
      </c>
      <c r="L16" s="27">
        <f>(2/3)*K16+(1/3)*N16</f>
        <v>0.03863333333</v>
      </c>
      <c r="M16" s="27">
        <f>(1/3)*K16+(2/3)*N16</f>
        <v>0.04006666667</v>
      </c>
      <c r="N16" s="27">
        <v>0.0415</v>
      </c>
      <c r="O16" s="27">
        <f>$N$16*(9/10)+$X$16*(1/10)</f>
        <v>0.0423</v>
      </c>
      <c r="P16" s="27">
        <f>$N$16*(8/10)+$X$16*(2/10)</f>
        <v>0.0431</v>
      </c>
      <c r="Q16" s="27">
        <f>$N$16*(7/10)+$X$16*(3/10)</f>
        <v>0.0439</v>
      </c>
      <c r="R16" s="27">
        <f>$N$16*(6/10)+$X$16*(4/10)</f>
        <v>0.0447</v>
      </c>
      <c r="S16" s="27">
        <f>$N$16*(5/10)+$X$16*(5/10)</f>
        <v>0.0455</v>
      </c>
      <c r="T16" s="27">
        <f>$N$16*(4/10)+$X$16*(6/10)</f>
        <v>0.0463</v>
      </c>
      <c r="U16" s="27">
        <f>$N$16*(3/10)+$X$16*(7/10)</f>
        <v>0.0471</v>
      </c>
      <c r="V16" s="27">
        <f>$N$16*(2/10)+$X$16*(8/10)</f>
        <v>0.0479</v>
      </c>
      <c r="W16" s="27">
        <f>$N$16*(1/10)+$X$16*(9/10)</f>
        <v>0.0487</v>
      </c>
      <c r="X16" s="27">
        <v>0.0495</v>
      </c>
      <c r="Y16" s="40"/>
      <c r="Z16" s="7"/>
    </row>
    <row r="17" ht="12.75" customHeight="1">
      <c r="A17" s="24"/>
      <c r="B17" s="28"/>
      <c r="C17" s="34"/>
      <c r="D17" s="34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40"/>
      <c r="Z17" s="7"/>
    </row>
    <row r="18" ht="18.75" customHeight="1">
      <c r="A18" s="24"/>
      <c r="B18" s="89" t="s">
        <v>20</v>
      </c>
      <c r="C18" s="26" t="s">
        <v>104</v>
      </c>
      <c r="D18" s="34"/>
      <c r="E18" s="42"/>
      <c r="F18" s="42">
        <v>1000.0</v>
      </c>
      <c r="G18" s="42"/>
      <c r="H18" s="42"/>
      <c r="I18" s="42">
        <v>4000.0</v>
      </c>
      <c r="J18" s="96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40"/>
      <c r="Z18" s="7"/>
    </row>
    <row r="19" ht="12.75" customHeight="1">
      <c r="A19" s="24"/>
      <c r="B19" s="25"/>
      <c r="C19" s="18" t="s">
        <v>105</v>
      </c>
      <c r="D19" s="65">
        <f>SUM(E19:X19)</f>
        <v>4369.894735</v>
      </c>
      <c r="E19" s="97" t="str">
        <f t="shared" ref="E19:J19" si="1">IF(E18&lt;&gt;0,E18/(1+E$16)^E$15,"")</f>
        <v/>
      </c>
      <c r="F19" s="98">
        <f t="shared" si="1"/>
        <v>954.4198113</v>
      </c>
      <c r="G19" s="98" t="str">
        <f t="shared" si="1"/>
        <v/>
      </c>
      <c r="H19" s="98" t="str">
        <f t="shared" si="1"/>
        <v/>
      </c>
      <c r="I19" s="98">
        <f t="shared" si="1"/>
        <v>3415.474923</v>
      </c>
      <c r="J19" s="97" t="str">
        <f t="shared" si="1"/>
        <v/>
      </c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40"/>
      <c r="Z19" s="7"/>
    </row>
    <row r="20" ht="12.75" customHeight="1">
      <c r="A20" s="100"/>
      <c r="B20" s="101"/>
      <c r="C20" s="102"/>
      <c r="D20" s="54"/>
      <c r="E20" s="97"/>
      <c r="F20" s="97"/>
      <c r="G20" s="97"/>
      <c r="H20" s="97"/>
      <c r="I20" s="97"/>
      <c r="J20" s="97"/>
      <c r="K20" s="97" t="str">
        <f t="shared" ref="K20:X20" si="2">IF(K19&lt;&gt;0,K19/(1+K$16)^K$15,"")</f>
        <v/>
      </c>
      <c r="L20" s="97" t="str">
        <f t="shared" si="2"/>
        <v/>
      </c>
      <c r="M20" s="97" t="str">
        <f t="shared" si="2"/>
        <v/>
      </c>
      <c r="N20" s="97" t="str">
        <f t="shared" si="2"/>
        <v/>
      </c>
      <c r="O20" s="97" t="str">
        <f t="shared" si="2"/>
        <v/>
      </c>
      <c r="P20" s="97" t="str">
        <f t="shared" si="2"/>
        <v/>
      </c>
      <c r="Q20" s="97" t="str">
        <f t="shared" si="2"/>
        <v/>
      </c>
      <c r="R20" s="97" t="str">
        <f t="shared" si="2"/>
        <v/>
      </c>
      <c r="S20" s="97" t="str">
        <f t="shared" si="2"/>
        <v/>
      </c>
      <c r="T20" s="97" t="str">
        <f t="shared" si="2"/>
        <v/>
      </c>
      <c r="U20" s="97" t="str">
        <f t="shared" si="2"/>
        <v/>
      </c>
      <c r="V20" s="97" t="str">
        <f t="shared" si="2"/>
        <v/>
      </c>
      <c r="W20" s="97" t="str">
        <f t="shared" si="2"/>
        <v/>
      </c>
      <c r="X20" s="97" t="str">
        <f t="shared" si="2"/>
        <v/>
      </c>
      <c r="Y20" s="103"/>
      <c r="Z20" s="104"/>
    </row>
    <row r="21" ht="18.75" customHeight="1">
      <c r="A21" s="100"/>
      <c r="B21" s="89" t="s">
        <v>29</v>
      </c>
      <c r="C21" s="26" t="s">
        <v>104</v>
      </c>
      <c r="D21" s="34"/>
      <c r="E21" s="42">
        <v>100.0</v>
      </c>
      <c r="F21" s="42">
        <v>100.0</v>
      </c>
      <c r="G21" s="42">
        <v>100.0</v>
      </c>
      <c r="H21" s="42">
        <v>100.0</v>
      </c>
      <c r="I21" s="42">
        <v>100.0</v>
      </c>
      <c r="J21" s="96"/>
      <c r="K21" s="89"/>
      <c r="L21" s="91"/>
      <c r="M21" s="91"/>
      <c r="N21" s="91"/>
      <c r="O21" s="91"/>
      <c r="P21" s="91"/>
      <c r="Q21" s="91"/>
      <c r="R21" s="97"/>
      <c r="S21" s="97"/>
      <c r="T21" s="97"/>
      <c r="U21" s="97"/>
      <c r="V21" s="97"/>
      <c r="W21" s="97"/>
      <c r="X21" s="97"/>
      <c r="Y21" s="103"/>
      <c r="Z21" s="104"/>
    </row>
    <row r="22" ht="12.75" customHeight="1">
      <c r="A22" s="24"/>
      <c r="B22" s="25"/>
      <c r="C22" s="18" t="s">
        <v>105</v>
      </c>
      <c r="D22" s="65">
        <f>SUM(E22:X22)</f>
        <v>460.5740723</v>
      </c>
      <c r="E22" s="98">
        <f t="shared" ref="E22:J22" si="3">IF(E21&lt;&gt;0,E21/(1+E$16)^E$15,"")</f>
        <v>98.06805923</v>
      </c>
      <c r="F22" s="98">
        <f t="shared" si="3"/>
        <v>95.44198113</v>
      </c>
      <c r="G22" s="98">
        <f t="shared" si="3"/>
        <v>92.53456102</v>
      </c>
      <c r="H22" s="98">
        <f t="shared" si="3"/>
        <v>89.14259786</v>
      </c>
      <c r="I22" s="98">
        <f t="shared" si="3"/>
        <v>85.38687309</v>
      </c>
      <c r="J22" s="97" t="str">
        <f t="shared" si="3"/>
        <v/>
      </c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40"/>
      <c r="Z22" s="7"/>
    </row>
    <row r="23" ht="12.75" customHeight="1">
      <c r="A23" s="100"/>
      <c r="B23" s="25"/>
      <c r="C23" s="102"/>
      <c r="D23" s="54"/>
      <c r="E23" s="97"/>
      <c r="F23" s="97"/>
      <c r="G23" s="97"/>
      <c r="H23" s="97"/>
      <c r="I23" s="97"/>
      <c r="J23" s="97"/>
      <c r="K23" s="97" t="str">
        <f t="shared" ref="K23:X23" si="4">IF(K22&lt;&gt;0,K22/(1+K$16)^K$15,"")</f>
        <v/>
      </c>
      <c r="L23" s="97" t="str">
        <f t="shared" si="4"/>
        <v/>
      </c>
      <c r="M23" s="97" t="str">
        <f t="shared" si="4"/>
        <v/>
      </c>
      <c r="N23" s="97" t="str">
        <f t="shared" si="4"/>
        <v/>
      </c>
      <c r="O23" s="97" t="str">
        <f t="shared" si="4"/>
        <v/>
      </c>
      <c r="P23" s="97" t="str">
        <f t="shared" si="4"/>
        <v/>
      </c>
      <c r="Q23" s="97" t="str">
        <f t="shared" si="4"/>
        <v/>
      </c>
      <c r="R23" s="97" t="str">
        <f t="shared" si="4"/>
        <v/>
      </c>
      <c r="S23" s="97" t="str">
        <f t="shared" si="4"/>
        <v/>
      </c>
      <c r="T23" s="97" t="str">
        <f t="shared" si="4"/>
        <v/>
      </c>
      <c r="U23" s="97" t="str">
        <f t="shared" si="4"/>
        <v/>
      </c>
      <c r="V23" s="97" t="str">
        <f t="shared" si="4"/>
        <v/>
      </c>
      <c r="W23" s="97" t="str">
        <f t="shared" si="4"/>
        <v/>
      </c>
      <c r="X23" s="97" t="str">
        <f t="shared" si="4"/>
        <v/>
      </c>
      <c r="Y23" s="40"/>
      <c r="Z23" s="104"/>
    </row>
    <row r="24" ht="18.75" customHeight="1">
      <c r="A24" s="100"/>
      <c r="B24" s="89" t="s">
        <v>31</v>
      </c>
      <c r="C24" s="26" t="s">
        <v>104</v>
      </c>
      <c r="D24" s="34"/>
      <c r="E24" s="42">
        <v>2500.0</v>
      </c>
      <c r="F24" s="42">
        <v>2500.0</v>
      </c>
      <c r="G24" s="42">
        <v>2500.0</v>
      </c>
      <c r="H24" s="42">
        <v>2500.0</v>
      </c>
      <c r="I24" s="42">
        <v>2500.0</v>
      </c>
      <c r="J24" s="42">
        <v>2500.0</v>
      </c>
      <c r="K24" s="42">
        <v>2500.0</v>
      </c>
      <c r="L24" s="42">
        <v>2500.0</v>
      </c>
      <c r="M24" s="42">
        <v>2500.0</v>
      </c>
      <c r="N24" s="42">
        <v>2500.0</v>
      </c>
      <c r="O24" s="42">
        <v>2500.0</v>
      </c>
      <c r="P24" s="42">
        <v>2500.0</v>
      </c>
      <c r="Q24" s="42">
        <v>2500.0</v>
      </c>
      <c r="R24" s="42">
        <v>2500.0</v>
      </c>
      <c r="S24" s="42">
        <v>2500.0</v>
      </c>
      <c r="T24" s="42">
        <v>2500.0</v>
      </c>
      <c r="U24" s="42">
        <v>2500.0</v>
      </c>
      <c r="V24" s="42">
        <v>2500.0</v>
      </c>
      <c r="W24" s="42">
        <v>2500.0</v>
      </c>
      <c r="X24" s="42">
        <v>2500.0</v>
      </c>
      <c r="Y24" s="40"/>
      <c r="Z24" s="7"/>
    </row>
    <row r="25" ht="12.75" customHeight="1">
      <c r="A25" s="24"/>
      <c r="B25" s="25"/>
      <c r="C25" s="18" t="s">
        <v>105</v>
      </c>
      <c r="D25" s="65">
        <f>SUM(E25:X25)</f>
        <v>33310.33154</v>
      </c>
      <c r="E25" s="98">
        <f t="shared" ref="E25:X25" si="5">IF(E24&lt;&gt;0,E24/(1+E$16)^E$15,"")</f>
        <v>2451.701481</v>
      </c>
      <c r="F25" s="98">
        <f t="shared" si="5"/>
        <v>2386.049528</v>
      </c>
      <c r="G25" s="98">
        <f t="shared" si="5"/>
        <v>2313.364026</v>
      </c>
      <c r="H25" s="98">
        <f t="shared" si="5"/>
        <v>2228.564947</v>
      </c>
      <c r="I25" s="98">
        <f t="shared" si="5"/>
        <v>2134.671827</v>
      </c>
      <c r="J25" s="98">
        <f t="shared" si="5"/>
        <v>2037.882952</v>
      </c>
      <c r="K25" s="98">
        <f t="shared" si="5"/>
        <v>1935.987068</v>
      </c>
      <c r="L25" s="98">
        <f t="shared" si="5"/>
        <v>1846.043612</v>
      </c>
      <c r="M25" s="98">
        <f t="shared" si="5"/>
        <v>1755.453817</v>
      </c>
      <c r="N25" s="98">
        <f t="shared" si="5"/>
        <v>1664.743262</v>
      </c>
      <c r="O25" s="98">
        <f t="shared" si="5"/>
        <v>1584.965792</v>
      </c>
      <c r="P25" s="98">
        <f t="shared" si="5"/>
        <v>1506.706507</v>
      </c>
      <c r="Q25" s="98">
        <f t="shared" si="5"/>
        <v>1430.126124</v>
      </c>
      <c r="R25" s="98">
        <f t="shared" si="5"/>
        <v>1355.36942</v>
      </c>
      <c r="S25" s="98">
        <f t="shared" si="5"/>
        <v>1282.565198</v>
      </c>
      <c r="T25" s="98">
        <f t="shared" si="5"/>
        <v>1211.826383</v>
      </c>
      <c r="U25" s="98">
        <f t="shared" si="5"/>
        <v>1143.250225</v>
      </c>
      <c r="V25" s="98">
        <f t="shared" si="5"/>
        <v>1076.918611</v>
      </c>
      <c r="W25" s="98">
        <f t="shared" si="5"/>
        <v>1012.898473</v>
      </c>
      <c r="X25" s="98">
        <f t="shared" si="5"/>
        <v>951.2422912</v>
      </c>
      <c r="Y25" s="103"/>
      <c r="Z25" s="7"/>
    </row>
    <row r="26" ht="12.75" customHeight="1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44"/>
      <c r="Z26" s="104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B2:D2"/>
    <mergeCell ref="B4:X4"/>
    <mergeCell ref="B6:C6"/>
    <mergeCell ref="B7:C7"/>
    <mergeCell ref="D8:E8"/>
    <mergeCell ref="C9:J9"/>
    <mergeCell ref="C11:J11"/>
    <mergeCell ref="C13:J13"/>
  </mergeCell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5.57"/>
    <col customWidth="1" min="3" max="6" width="14.43"/>
    <col customWidth="1" min="7" max="7" width="12.0"/>
    <col customWidth="1" min="8" max="8" width="10.43"/>
    <col customWidth="1" min="9" max="26" width="8.86"/>
  </cols>
  <sheetData>
    <row r="1" ht="12.75" customHeight="1">
      <c r="A1" s="8"/>
      <c r="B1" s="9"/>
      <c r="C1" s="9"/>
      <c r="D1" s="9"/>
      <c r="E1" s="9"/>
      <c r="F1" s="9"/>
      <c r="G1" s="81"/>
      <c r="H1" s="105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2" t="s">
        <v>106</v>
      </c>
      <c r="C2" s="2"/>
      <c r="D2" s="2"/>
      <c r="E2" s="16"/>
      <c r="F2" s="16"/>
      <c r="G2" s="16"/>
      <c r="H2" s="106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8"/>
      <c r="G3" s="21"/>
      <c r="H3" s="10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79.5" customHeight="1">
      <c r="A4" s="12"/>
      <c r="B4" s="19" t="s">
        <v>107</v>
      </c>
      <c r="C4" s="14"/>
      <c r="D4" s="14"/>
      <c r="E4" s="14"/>
      <c r="F4" s="14"/>
      <c r="G4" s="15"/>
      <c r="H4" s="106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8"/>
      <c r="C5" s="18"/>
      <c r="D5" s="83"/>
      <c r="E5" s="83"/>
      <c r="F5" s="18"/>
      <c r="G5" s="21"/>
      <c r="H5" s="10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4"/>
      <c r="B6" s="92" t="s">
        <v>102</v>
      </c>
      <c r="C6" s="92"/>
      <c r="D6" s="86">
        <v>1.0</v>
      </c>
      <c r="E6" s="86">
        <v>2.0</v>
      </c>
      <c r="F6" s="86">
        <v>3.0</v>
      </c>
      <c r="G6" s="21"/>
      <c r="H6" s="107"/>
    </row>
    <row r="7" ht="12.75" customHeight="1">
      <c r="A7" s="24"/>
      <c r="B7" s="93" t="s">
        <v>103</v>
      </c>
      <c r="C7" s="94"/>
      <c r="D7" s="27">
        <f>'5-29'!E16</f>
        <v>0.0197</v>
      </c>
      <c r="E7" s="27">
        <f>'5-29'!F16</f>
        <v>0.0236</v>
      </c>
      <c r="F7" s="27">
        <f>'5-29'!G16</f>
        <v>0.0262</v>
      </c>
      <c r="G7" s="21"/>
      <c r="H7" s="107"/>
    </row>
    <row r="8" ht="12.75" customHeight="1">
      <c r="A8" s="24"/>
      <c r="B8" s="34"/>
      <c r="C8" s="34"/>
      <c r="D8" s="95"/>
      <c r="E8" s="95"/>
      <c r="F8" s="95"/>
      <c r="G8" s="21"/>
      <c r="H8" s="107"/>
    </row>
    <row r="9" ht="12.75" customHeight="1">
      <c r="A9" s="24"/>
      <c r="B9" s="26" t="s">
        <v>104</v>
      </c>
      <c r="C9" s="34"/>
      <c r="D9" s="42">
        <v>110.0</v>
      </c>
      <c r="E9" s="42">
        <v>110.0</v>
      </c>
      <c r="F9" s="42">
        <v>110.0</v>
      </c>
      <c r="G9" s="96"/>
      <c r="H9" s="108"/>
    </row>
    <row r="10" ht="12.75" customHeight="1">
      <c r="A10" s="100"/>
      <c r="B10" s="18" t="s">
        <v>105</v>
      </c>
      <c r="C10" s="65">
        <f>SUM(D10:H10)</f>
        <v>314.6490615</v>
      </c>
      <c r="D10" s="109">
        <f t="shared" ref="D10:F10" si="1">IF(D9&lt;&gt;0,D9/(1+D$7)^D$6,"")</f>
        <v>107.8748652</v>
      </c>
      <c r="E10" s="109">
        <f t="shared" si="1"/>
        <v>104.9861792</v>
      </c>
      <c r="F10" s="109">
        <f t="shared" si="1"/>
        <v>101.7880171</v>
      </c>
      <c r="G10" s="97" t="str">
        <f t="shared" ref="G10:H10" si="2">IF(G9&lt;&gt;0,G9/(1+$D$7)^$D$6,"")</f>
        <v/>
      </c>
      <c r="H10" s="110" t="str">
        <f t="shared" si="2"/>
        <v/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</row>
    <row r="11" ht="12.75" customHeight="1">
      <c r="A11" s="24"/>
      <c r="B11" s="18" t="s">
        <v>108</v>
      </c>
      <c r="C11" s="109">
        <f>-C10</f>
        <v>-314.6490615</v>
      </c>
      <c r="D11" s="109">
        <f t="shared" ref="D11:F11" si="3">D9</f>
        <v>110</v>
      </c>
      <c r="E11" s="109">
        <f t="shared" si="3"/>
        <v>110</v>
      </c>
      <c r="F11" s="109">
        <f t="shared" si="3"/>
        <v>110</v>
      </c>
      <c r="G11" s="28"/>
      <c r="H11" s="111"/>
    </row>
    <row r="12" ht="7.5" customHeight="1">
      <c r="A12" s="24"/>
      <c r="B12" s="18"/>
      <c r="C12" s="109"/>
      <c r="D12" s="109"/>
      <c r="E12" s="109"/>
      <c r="F12" s="109"/>
      <c r="G12" s="28"/>
      <c r="H12" s="111"/>
    </row>
    <row r="13" ht="12.75" customHeight="1">
      <c r="A13" s="24"/>
      <c r="B13" s="18" t="s">
        <v>109</v>
      </c>
      <c r="C13" s="18"/>
      <c r="D13" s="18"/>
      <c r="E13" s="18"/>
      <c r="F13" s="30">
        <f>IRR(C11:F11,0)</f>
        <v>0.0242008619</v>
      </c>
      <c r="G13" s="34"/>
      <c r="H13" s="112"/>
    </row>
    <row r="14" ht="12.75" customHeight="1">
      <c r="A14" s="24"/>
      <c r="B14" s="18" t="s">
        <v>110</v>
      </c>
      <c r="C14" s="18"/>
      <c r="D14" s="18"/>
      <c r="E14" s="18"/>
      <c r="F14" s="65">
        <f>-PV(F13,3,D9)</f>
        <v>314.6490615</v>
      </c>
      <c r="G14" s="28"/>
      <c r="H14" s="111"/>
    </row>
    <row r="15" ht="12.75" customHeight="1">
      <c r="A15" s="36"/>
      <c r="B15" s="37"/>
      <c r="C15" s="37"/>
      <c r="D15" s="37"/>
      <c r="E15" s="37"/>
      <c r="F15" s="37"/>
      <c r="G15" s="37"/>
      <c r="H15" s="113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4:G4"/>
  </mergeCells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6.43"/>
    <col customWidth="1" min="4" max="4" width="11.71"/>
    <col customWidth="1" min="5" max="6" width="10.29"/>
    <col customWidth="1" min="7" max="7" width="12.0"/>
    <col customWidth="1" min="8" max="8" width="10.43"/>
    <col customWidth="1" min="9" max="23" width="10.29"/>
    <col customWidth="1" min="24" max="26" width="8.86"/>
  </cols>
  <sheetData>
    <row r="1" ht="12.75" customHeight="1">
      <c r="A1" s="8"/>
      <c r="B1" s="9"/>
      <c r="C1" s="9"/>
      <c r="D1" s="9"/>
      <c r="E1" s="9"/>
      <c r="F1" s="9"/>
      <c r="G1" s="81"/>
      <c r="H1" s="81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1"/>
      <c r="Z1" s="11"/>
    </row>
    <row r="2" ht="12.75" customHeight="1">
      <c r="A2" s="12"/>
      <c r="B2" s="2" t="s">
        <v>111</v>
      </c>
      <c r="C2" s="2"/>
      <c r="D2" s="2"/>
      <c r="E2" s="16"/>
      <c r="F2" s="16"/>
      <c r="G2" s="16"/>
      <c r="H2" s="16"/>
      <c r="I2" s="16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82"/>
      <c r="Y2" s="11"/>
      <c r="Z2" s="11"/>
    </row>
    <row r="3" ht="12.75" customHeight="1">
      <c r="A3" s="12"/>
      <c r="B3" s="18"/>
      <c r="C3" s="18"/>
      <c r="D3" s="18"/>
      <c r="E3" s="18"/>
      <c r="F3" s="18"/>
      <c r="G3" s="21"/>
      <c r="H3" s="2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7"/>
      <c r="Y3" s="11"/>
      <c r="Z3" s="11"/>
    </row>
    <row r="4" ht="68.25" customHeight="1">
      <c r="A4" s="12"/>
      <c r="B4" s="19" t="s">
        <v>112</v>
      </c>
      <c r="C4" s="14"/>
      <c r="D4" s="14"/>
      <c r="E4" s="14"/>
      <c r="F4" s="14"/>
      <c r="G4" s="14"/>
      <c r="H4" s="14"/>
      <c r="I4" s="15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82"/>
      <c r="Y4" s="11"/>
      <c r="Z4" s="11"/>
    </row>
    <row r="5" ht="12.75" customHeight="1">
      <c r="A5" s="12"/>
      <c r="B5" s="18"/>
      <c r="C5" s="18"/>
      <c r="D5" s="83"/>
      <c r="E5" s="83"/>
      <c r="F5" s="18"/>
      <c r="G5" s="21"/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7"/>
      <c r="Y5" s="11"/>
      <c r="Z5" s="11"/>
    </row>
    <row r="6" ht="12.75" customHeight="1">
      <c r="A6" s="24"/>
      <c r="B6" s="92" t="s">
        <v>102</v>
      </c>
      <c r="C6" s="92"/>
      <c r="D6" s="86">
        <v>1.0</v>
      </c>
      <c r="E6" s="86">
        <v>2.0</v>
      </c>
      <c r="F6" s="86">
        <v>3.0</v>
      </c>
      <c r="G6" s="86">
        <v>4.0</v>
      </c>
      <c r="H6" s="86">
        <v>5.0</v>
      </c>
      <c r="I6" s="86">
        <v>6.0</v>
      </c>
      <c r="J6" s="86">
        <v>7.0</v>
      </c>
      <c r="K6" s="86">
        <v>8.0</v>
      </c>
      <c r="L6" s="86">
        <v>9.0</v>
      </c>
      <c r="M6" s="86">
        <v>10.0</v>
      </c>
      <c r="N6" s="86">
        <v>11.0</v>
      </c>
      <c r="O6" s="86">
        <v>12.0</v>
      </c>
      <c r="P6" s="86">
        <v>13.0</v>
      </c>
      <c r="Q6" s="86">
        <v>14.0</v>
      </c>
      <c r="R6" s="86">
        <v>15.0</v>
      </c>
      <c r="S6" s="86">
        <v>16.0</v>
      </c>
      <c r="T6" s="86">
        <v>17.0</v>
      </c>
      <c r="U6" s="86">
        <v>18.0</v>
      </c>
      <c r="V6" s="86">
        <v>19.0</v>
      </c>
      <c r="W6" s="86">
        <v>20.0</v>
      </c>
      <c r="X6" s="40"/>
    </row>
    <row r="7" ht="12.75" customHeight="1">
      <c r="A7" s="24"/>
      <c r="B7" s="93" t="s">
        <v>103</v>
      </c>
      <c r="C7" s="94"/>
      <c r="D7" s="27">
        <f>'5-29'!E16</f>
        <v>0.0197</v>
      </c>
      <c r="E7" s="27">
        <f>'5-29'!F16</f>
        <v>0.0236</v>
      </c>
      <c r="F7" s="27">
        <f>'5-29'!G16</f>
        <v>0.0262</v>
      </c>
      <c r="G7" s="27">
        <f>'5-29'!H16</f>
        <v>0.02915</v>
      </c>
      <c r="H7" s="27">
        <f>'5-29'!I16</f>
        <v>0.0321</v>
      </c>
      <c r="I7" s="27">
        <f>'5-29'!J16</f>
        <v>0.03465</v>
      </c>
      <c r="J7" s="27">
        <f>'5-29'!K16</f>
        <v>0.0372</v>
      </c>
      <c r="K7" s="27">
        <f>'5-29'!L16</f>
        <v>0.03863333333</v>
      </c>
      <c r="L7" s="27">
        <f>'5-29'!M16</f>
        <v>0.04006666667</v>
      </c>
      <c r="M7" s="27">
        <f>'5-29'!N16</f>
        <v>0.0415</v>
      </c>
      <c r="N7" s="27">
        <f>'5-29'!O16</f>
        <v>0.0423</v>
      </c>
      <c r="O7" s="27">
        <f>'5-29'!P16</f>
        <v>0.0431</v>
      </c>
      <c r="P7" s="27">
        <f>'5-29'!Q16</f>
        <v>0.0439</v>
      </c>
      <c r="Q7" s="27">
        <f>'5-29'!R16</f>
        <v>0.0447</v>
      </c>
      <c r="R7" s="27">
        <f>'5-29'!S16</f>
        <v>0.0455</v>
      </c>
      <c r="S7" s="27">
        <f>'5-29'!T16</f>
        <v>0.0463</v>
      </c>
      <c r="T7" s="27">
        <f>'5-29'!U16</f>
        <v>0.0471</v>
      </c>
      <c r="U7" s="27">
        <f>'5-29'!V16</f>
        <v>0.0479</v>
      </c>
      <c r="V7" s="27">
        <f>'5-29'!W16</f>
        <v>0.0487</v>
      </c>
      <c r="W7" s="27">
        <f>'5-29'!X16</f>
        <v>0.0495</v>
      </c>
      <c r="X7" s="40"/>
    </row>
    <row r="8" ht="12.75" customHeight="1">
      <c r="A8" s="24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40"/>
    </row>
    <row r="9" ht="12.75" customHeight="1">
      <c r="A9" s="24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40"/>
    </row>
    <row r="10" ht="12.75" customHeight="1">
      <c r="A10" s="24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40"/>
    </row>
    <row r="11" ht="12.75" customHeight="1">
      <c r="A11" s="2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40"/>
    </row>
    <row r="12" ht="12.75" customHeight="1">
      <c r="A12" s="24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40"/>
    </row>
    <row r="13" ht="12.75" customHeight="1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40"/>
    </row>
    <row r="14" ht="12.75" customHeight="1">
      <c r="A14" s="24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40"/>
    </row>
    <row r="15" ht="12.75" customHeight="1">
      <c r="A15" s="24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40"/>
    </row>
    <row r="16" ht="12.75" customHeight="1">
      <c r="A16" s="24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40"/>
    </row>
    <row r="17" ht="12.75" customHeight="1">
      <c r="A17" s="24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40"/>
    </row>
    <row r="18" ht="12.75" customHeight="1">
      <c r="A18" s="24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40"/>
    </row>
    <row r="19" ht="12.75" customHeight="1">
      <c r="A19" s="24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40"/>
    </row>
    <row r="20" ht="12.75" customHeight="1">
      <c r="A20" s="24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40"/>
    </row>
    <row r="21" ht="12.75" customHeight="1">
      <c r="A21" s="24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40"/>
    </row>
    <row r="22" ht="12.75" customHeight="1">
      <c r="A22" s="24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40"/>
    </row>
    <row r="23" ht="12.75" customHeight="1">
      <c r="A23" s="24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40"/>
    </row>
    <row r="24" ht="12.75" customHeight="1">
      <c r="A24" s="24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40"/>
    </row>
    <row r="25" ht="12.75" customHeight="1">
      <c r="A25" s="24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40"/>
    </row>
    <row r="26" ht="14.25" customHeight="1">
      <c r="A26" s="24"/>
      <c r="B26" s="28"/>
      <c r="C26" s="31"/>
      <c r="D26" s="31"/>
      <c r="E26" s="31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40"/>
    </row>
    <row r="27" ht="12.75" customHeight="1">
      <c r="A27" s="24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40"/>
    </row>
    <row r="28" ht="12.75" customHeight="1">
      <c r="A28" s="24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40"/>
    </row>
    <row r="29" ht="12.75" customHeight="1">
      <c r="A29" s="24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40"/>
    </row>
    <row r="30" ht="12.75" customHeight="1">
      <c r="A30" s="24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40"/>
    </row>
    <row r="31" ht="12.75" customHeight="1">
      <c r="A31" s="24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40"/>
    </row>
    <row r="32" ht="12.75" customHeight="1">
      <c r="A32" s="24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40"/>
    </row>
    <row r="33" ht="12.75" customHeight="1">
      <c r="A33" s="24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40"/>
    </row>
    <row r="34" ht="12.75" customHeight="1">
      <c r="A34" s="24"/>
      <c r="B34" s="114" t="s">
        <v>113</v>
      </c>
      <c r="C34" s="14"/>
      <c r="D34" s="14"/>
      <c r="E34" s="14"/>
      <c r="F34" s="14"/>
      <c r="G34" s="14"/>
      <c r="H34" s="14"/>
      <c r="I34" s="14"/>
      <c r="J34" s="15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40"/>
    </row>
    <row r="35" ht="12.75" customHeight="1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44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4:I4"/>
    <mergeCell ref="B34:J34"/>
  </mergeCells>
  <printOptions/>
  <pageMargins bottom="1.0" footer="0.0" header="0.0" left="0.75" right="0.75" top="1.0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.86"/>
    <col customWidth="1" min="3" max="3" width="18.43"/>
    <col customWidth="1" min="4" max="4" width="15.86"/>
    <col customWidth="1" min="5" max="5" width="21.29"/>
    <col customWidth="1" min="6" max="6" width="12.43"/>
    <col customWidth="1" min="7" max="7" width="40.71"/>
    <col customWidth="1" min="8" max="8" width="13.43"/>
    <col customWidth="1" min="9" max="9" width="13.71"/>
    <col customWidth="1" min="10" max="26" width="8.86"/>
  </cols>
  <sheetData>
    <row r="1" ht="12.7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3" t="s">
        <v>114</v>
      </c>
      <c r="C2" s="14"/>
      <c r="D2" s="15"/>
      <c r="E2" s="16"/>
      <c r="F2" s="16"/>
      <c r="G2" s="16"/>
      <c r="H2" s="16"/>
      <c r="I2" s="16"/>
      <c r="J2" s="18"/>
      <c r="K2" s="18"/>
      <c r="L2" s="18"/>
      <c r="M2" s="18"/>
      <c r="N2" s="18"/>
      <c r="O2" s="18"/>
      <c r="P2" s="17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9.75" customHeight="1">
      <c r="A4" s="12"/>
      <c r="B4" s="19" t="s">
        <v>115</v>
      </c>
      <c r="C4" s="14"/>
      <c r="D4" s="14"/>
      <c r="E4" s="14"/>
      <c r="F4" s="14"/>
      <c r="G4" s="14"/>
      <c r="H4" s="14"/>
      <c r="I4" s="15"/>
      <c r="J4" s="18"/>
      <c r="K4" s="18"/>
      <c r="L4" s="18"/>
      <c r="M4" s="18"/>
      <c r="N4" s="18"/>
      <c r="O4" s="18"/>
      <c r="P4" s="17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1.25" customHeight="1">
      <c r="A5" s="12"/>
      <c r="B5" s="115"/>
      <c r="C5" s="115"/>
      <c r="D5" s="115"/>
      <c r="E5" s="115"/>
      <c r="F5" s="115"/>
      <c r="G5" s="115"/>
      <c r="H5" s="18"/>
      <c r="I5" s="18"/>
      <c r="J5" s="18"/>
      <c r="K5" s="18"/>
      <c r="L5" s="18"/>
      <c r="M5" s="18"/>
      <c r="N5" s="18"/>
      <c r="O5" s="18"/>
      <c r="P5" s="17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8.25" customHeight="1">
      <c r="A6" s="12"/>
      <c r="B6" s="89" t="s">
        <v>20</v>
      </c>
      <c r="C6" s="90" t="s">
        <v>116</v>
      </c>
      <c r="D6" s="14"/>
      <c r="E6" s="14"/>
      <c r="F6" s="14"/>
      <c r="G6" s="15"/>
      <c r="H6" s="18"/>
      <c r="I6" s="21"/>
      <c r="J6" s="21"/>
      <c r="K6" s="21"/>
      <c r="L6" s="28"/>
      <c r="M6" s="28"/>
      <c r="N6" s="28"/>
      <c r="O6" s="28"/>
      <c r="P6" s="40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6.0" customHeight="1">
      <c r="A7" s="12"/>
      <c r="B7" s="89"/>
      <c r="C7" s="91"/>
      <c r="D7" s="91"/>
      <c r="E7" s="91"/>
      <c r="F7" s="91"/>
      <c r="G7" s="91"/>
      <c r="H7" s="18"/>
      <c r="I7" s="91"/>
      <c r="J7" s="91"/>
      <c r="K7" s="91"/>
      <c r="L7" s="28"/>
      <c r="M7" s="28"/>
      <c r="N7" s="28"/>
      <c r="O7" s="28"/>
      <c r="P7" s="40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7.5" customHeight="1">
      <c r="A8" s="12"/>
      <c r="B8" s="89" t="s">
        <v>29</v>
      </c>
      <c r="C8" s="90" t="s">
        <v>117</v>
      </c>
      <c r="D8" s="14"/>
      <c r="E8" s="14"/>
      <c r="F8" s="14"/>
      <c r="G8" s="15"/>
      <c r="H8" s="18"/>
      <c r="I8" s="21"/>
      <c r="J8" s="21"/>
      <c r="K8" s="21"/>
      <c r="L8" s="28"/>
      <c r="M8" s="28"/>
      <c r="N8" s="28"/>
      <c r="O8" s="28"/>
      <c r="P8" s="40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6.0" customHeight="1">
      <c r="A9" s="12"/>
      <c r="B9" s="89"/>
      <c r="C9" s="91"/>
      <c r="D9" s="91"/>
      <c r="E9" s="91"/>
      <c r="F9" s="91"/>
      <c r="G9" s="91"/>
      <c r="H9" s="18"/>
      <c r="I9" s="91"/>
      <c r="J9" s="91"/>
      <c r="K9" s="91"/>
      <c r="L9" s="28"/>
      <c r="M9" s="28"/>
      <c r="N9" s="28"/>
      <c r="O9" s="28"/>
      <c r="P9" s="40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8.25" customHeight="1">
      <c r="A10" s="12"/>
      <c r="B10" s="89" t="s">
        <v>31</v>
      </c>
      <c r="C10" s="90" t="s">
        <v>118</v>
      </c>
      <c r="D10" s="14"/>
      <c r="E10" s="14"/>
      <c r="F10" s="14"/>
      <c r="G10" s="15"/>
      <c r="H10" s="18"/>
      <c r="I10" s="21"/>
      <c r="J10" s="21"/>
      <c r="K10" s="21"/>
      <c r="L10" s="28"/>
      <c r="M10" s="28"/>
      <c r="N10" s="28"/>
      <c r="O10" s="28"/>
      <c r="P10" s="40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/>
      <c r="B11" s="18"/>
      <c r="C11" s="18"/>
      <c r="D11" s="21"/>
      <c r="E11" s="21"/>
      <c r="F11" s="21"/>
      <c r="G11" s="21"/>
      <c r="H11" s="18"/>
      <c r="I11" s="18"/>
      <c r="J11" s="18"/>
      <c r="K11" s="18"/>
      <c r="L11" s="18"/>
      <c r="M11" s="18"/>
      <c r="N11" s="18"/>
      <c r="O11" s="18"/>
      <c r="P11" s="17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4"/>
      <c r="B12" s="28"/>
      <c r="C12" s="92" t="s">
        <v>102</v>
      </c>
      <c r="D12" s="116" t="s">
        <v>119</v>
      </c>
      <c r="E12" s="116" t="s">
        <v>120</v>
      </c>
      <c r="F12" s="116" t="s">
        <v>121</v>
      </c>
      <c r="G12" s="91"/>
      <c r="H12" s="28"/>
      <c r="I12" s="28"/>
      <c r="J12" s="28"/>
      <c r="K12" s="28"/>
      <c r="L12" s="28"/>
      <c r="M12" s="28"/>
      <c r="N12" s="28"/>
      <c r="O12" s="28"/>
      <c r="P12" s="40"/>
    </row>
    <row r="13" ht="12.75" customHeight="1">
      <c r="A13" s="24"/>
      <c r="B13" s="28"/>
      <c r="C13" s="117">
        <v>1.0</v>
      </c>
      <c r="D13" s="27">
        <v>0.057</v>
      </c>
      <c r="E13" s="118">
        <f t="shared" ref="E13:E22" si="1">D13+1</f>
        <v>1.057</v>
      </c>
      <c r="F13" s="30">
        <f t="shared" ref="F13:F22" si="2">PRODUCT($E$13:E13)^(1/C13)-1</f>
        <v>0.057</v>
      </c>
      <c r="G13" s="119"/>
      <c r="H13" s="28"/>
      <c r="I13" s="28"/>
      <c r="J13" s="28"/>
      <c r="K13" s="28"/>
      <c r="L13" s="28"/>
      <c r="M13" s="28"/>
      <c r="N13" s="28"/>
      <c r="O13" s="28"/>
      <c r="P13" s="40"/>
    </row>
    <row r="14" ht="12.75" customHeight="1">
      <c r="A14" s="24"/>
      <c r="B14" s="28"/>
      <c r="C14" s="117">
        <v>2.0</v>
      </c>
      <c r="D14" s="27">
        <v>0.047</v>
      </c>
      <c r="E14" s="118">
        <f t="shared" si="1"/>
        <v>1.047</v>
      </c>
      <c r="F14" s="30">
        <f t="shared" si="2"/>
        <v>0.0519881178</v>
      </c>
      <c r="G14" s="119"/>
      <c r="H14" s="28"/>
      <c r="I14" s="28"/>
      <c r="J14" s="28"/>
      <c r="K14" s="28"/>
      <c r="L14" s="28"/>
      <c r="M14" s="28"/>
      <c r="N14" s="28"/>
      <c r="O14" s="28"/>
      <c r="P14" s="40"/>
    </row>
    <row r="15" ht="12.75" customHeight="1">
      <c r="A15" s="24"/>
      <c r="B15" s="28"/>
      <c r="C15" s="117">
        <v>3.0</v>
      </c>
      <c r="D15" s="27">
        <v>0.017</v>
      </c>
      <c r="E15" s="118">
        <f t="shared" si="1"/>
        <v>1.017</v>
      </c>
      <c r="F15" s="30">
        <f t="shared" si="2"/>
        <v>0.04019367171</v>
      </c>
      <c r="G15" s="119"/>
      <c r="H15" s="28"/>
      <c r="I15" s="28"/>
      <c r="J15" s="28"/>
      <c r="K15" s="28"/>
      <c r="L15" s="28"/>
      <c r="M15" s="28"/>
      <c r="N15" s="28"/>
      <c r="O15" s="28"/>
      <c r="P15" s="40"/>
    </row>
    <row r="16" ht="12.75" customHeight="1">
      <c r="A16" s="24"/>
      <c r="B16" s="28"/>
      <c r="C16" s="117">
        <v>4.0</v>
      </c>
      <c r="D16" s="27">
        <f t="shared" ref="D16:D22" si="3">IF(D15+1%&gt;=5.7%,5.7%,D15+1%)</f>
        <v>0.027</v>
      </c>
      <c r="E16" s="118">
        <f t="shared" si="1"/>
        <v>1.027</v>
      </c>
      <c r="F16" s="30">
        <f t="shared" si="2"/>
        <v>0.03687944793</v>
      </c>
      <c r="G16" s="119"/>
      <c r="H16" s="28"/>
      <c r="I16" s="28"/>
      <c r="J16" s="28"/>
      <c r="K16" s="28"/>
      <c r="L16" s="28"/>
      <c r="M16" s="28"/>
      <c r="N16" s="28"/>
      <c r="O16" s="28"/>
      <c r="P16" s="40"/>
    </row>
    <row r="17" ht="12.75" customHeight="1">
      <c r="A17" s="24"/>
      <c r="B17" s="28"/>
      <c r="C17" s="117">
        <v>5.0</v>
      </c>
      <c r="D17" s="27">
        <f t="shared" si="3"/>
        <v>0.037</v>
      </c>
      <c r="E17" s="118">
        <f t="shared" si="1"/>
        <v>1.037</v>
      </c>
      <c r="F17" s="30">
        <f t="shared" si="2"/>
        <v>0.03690355722</v>
      </c>
      <c r="G17" s="119"/>
      <c r="H17" s="28"/>
      <c r="I17" s="28"/>
      <c r="J17" s="28"/>
      <c r="K17" s="28"/>
      <c r="L17" s="28"/>
      <c r="M17" s="28"/>
      <c r="N17" s="28"/>
      <c r="O17" s="28"/>
      <c r="P17" s="40"/>
    </row>
    <row r="18" ht="12.75" customHeight="1">
      <c r="A18" s="24"/>
      <c r="B18" s="28"/>
      <c r="C18" s="117">
        <v>6.0</v>
      </c>
      <c r="D18" s="27">
        <f t="shared" si="3"/>
        <v>0.047</v>
      </c>
      <c r="E18" s="118">
        <f t="shared" si="1"/>
        <v>1.047</v>
      </c>
      <c r="F18" s="30">
        <f t="shared" si="2"/>
        <v>0.03857951094</v>
      </c>
      <c r="G18" s="119"/>
      <c r="H18" s="28"/>
      <c r="I18" s="28"/>
      <c r="J18" s="28"/>
      <c r="K18" s="28"/>
      <c r="L18" s="28"/>
      <c r="M18" s="28"/>
      <c r="N18" s="28"/>
      <c r="O18" s="28"/>
      <c r="P18" s="40"/>
    </row>
    <row r="19" ht="12.75" customHeight="1">
      <c r="A19" s="24"/>
      <c r="B19" s="28"/>
      <c r="C19" s="117">
        <v>7.0</v>
      </c>
      <c r="D19" s="27">
        <f t="shared" si="3"/>
        <v>0.057</v>
      </c>
      <c r="E19" s="118">
        <f t="shared" si="1"/>
        <v>1.057</v>
      </c>
      <c r="F19" s="30">
        <f t="shared" si="2"/>
        <v>0.04119122359</v>
      </c>
      <c r="G19" s="119"/>
      <c r="H19" s="28"/>
      <c r="I19" s="28"/>
      <c r="J19" s="28"/>
      <c r="K19" s="28"/>
      <c r="L19" s="28"/>
      <c r="M19" s="28"/>
      <c r="N19" s="28"/>
      <c r="O19" s="28"/>
      <c r="P19" s="40"/>
    </row>
    <row r="20" ht="12.75" customHeight="1">
      <c r="A20" s="24"/>
      <c r="B20" s="28"/>
      <c r="C20" s="117">
        <v>8.0</v>
      </c>
      <c r="D20" s="27">
        <f t="shared" si="3"/>
        <v>0.057</v>
      </c>
      <c r="E20" s="118">
        <f t="shared" si="1"/>
        <v>1.057</v>
      </c>
      <c r="F20" s="30">
        <f t="shared" si="2"/>
        <v>0.04315431721</v>
      </c>
      <c r="G20" s="119"/>
      <c r="H20" s="28"/>
      <c r="I20" s="28"/>
      <c r="J20" s="28"/>
      <c r="K20" s="28"/>
      <c r="L20" s="28"/>
      <c r="M20" s="28"/>
      <c r="N20" s="28"/>
      <c r="O20" s="28"/>
      <c r="P20" s="40"/>
    </row>
    <row r="21" ht="12.75" customHeight="1">
      <c r="A21" s="24"/>
      <c r="B21" s="28"/>
      <c r="C21" s="117">
        <v>9.0</v>
      </c>
      <c r="D21" s="27">
        <f t="shared" si="3"/>
        <v>0.057</v>
      </c>
      <c r="E21" s="118">
        <f t="shared" si="1"/>
        <v>1.057</v>
      </c>
      <c r="F21" s="30">
        <f t="shared" si="2"/>
        <v>0.04468372635</v>
      </c>
      <c r="G21" s="119"/>
      <c r="H21" s="28"/>
      <c r="I21" s="28"/>
      <c r="J21" s="28"/>
      <c r="K21" s="28"/>
      <c r="L21" s="28"/>
      <c r="M21" s="28"/>
      <c r="N21" s="28"/>
      <c r="O21" s="28"/>
      <c r="P21" s="40"/>
    </row>
    <row r="22" ht="12.75" customHeight="1">
      <c r="A22" s="24"/>
      <c r="B22" s="28"/>
      <c r="C22" s="117">
        <v>10.0</v>
      </c>
      <c r="D22" s="27">
        <f t="shared" si="3"/>
        <v>0.057</v>
      </c>
      <c r="E22" s="118">
        <f t="shared" si="1"/>
        <v>1.057</v>
      </c>
      <c r="F22" s="30">
        <f t="shared" si="2"/>
        <v>0.04590886798</v>
      </c>
      <c r="G22" s="119"/>
      <c r="H22" s="28"/>
      <c r="I22" s="28"/>
      <c r="J22" s="28"/>
      <c r="K22" s="28"/>
      <c r="L22" s="28"/>
      <c r="M22" s="28"/>
      <c r="N22" s="28"/>
      <c r="O22" s="28"/>
      <c r="P22" s="40"/>
    </row>
    <row r="23" ht="12.75" customHeight="1">
      <c r="A23" s="24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40"/>
    </row>
    <row r="24" ht="12.75" customHeight="1">
      <c r="A24" s="24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40"/>
    </row>
    <row r="25" ht="12.75" customHeight="1">
      <c r="A25" s="24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40"/>
    </row>
    <row r="26" ht="12.75" customHeight="1">
      <c r="A26" s="24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40"/>
    </row>
    <row r="27" ht="12.75" customHeight="1">
      <c r="A27" s="24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0"/>
    </row>
    <row r="28" ht="12.75" customHeight="1">
      <c r="A28" s="24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40"/>
    </row>
    <row r="29" ht="12.75" customHeight="1">
      <c r="A29" s="24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40"/>
    </row>
    <row r="30" ht="12.75" customHeight="1">
      <c r="A30" s="24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0"/>
    </row>
    <row r="31" ht="12.75" customHeight="1">
      <c r="A31" s="24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40"/>
    </row>
    <row r="32" ht="12.75" customHeight="1">
      <c r="A32" s="24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0"/>
    </row>
    <row r="33" ht="12.75" customHeight="1">
      <c r="A33" s="24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40"/>
    </row>
    <row r="34" ht="12.75" customHeight="1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44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B2:D2"/>
    <mergeCell ref="B4:I4"/>
    <mergeCell ref="C6:G6"/>
    <mergeCell ref="C8:G8"/>
    <mergeCell ref="C10:G10"/>
  </mergeCells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2006-08-20T20:18:14Z</dcterms:created>
  <dc:creator>Gary O. Payne</dc:creator>
</cp:coreProperties>
</file>