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/>
  <mc:AlternateContent xmlns:mc="http://schemas.openxmlformats.org/markup-compatibility/2006">
    <mc:Choice Requires="x15">
      <x15ac:absPath xmlns:x15ac="http://schemas.microsoft.com/office/spreadsheetml/2010/11/ac" url="C:\Users\Ottorino Morresi\Dropbox\BDM - vol2_2018\Berk_2017_08_bozza2\"/>
    </mc:Choice>
  </mc:AlternateContent>
  <bookViews>
    <workbookView xWindow="0" yWindow="0" windowWidth="28800" windowHeight="12210" xr2:uid="{00000000-000D-0000-FFFF-FFFF00000000}"/>
  </bookViews>
  <sheets>
    <sheet name="Soluzione" sheetId="2" r:id="rId1"/>
    <sheet name="Rendiconti finanziari" sheetId="3" r:id="rId2"/>
  </sheets>
  <calcPr calcId="171027" concurrentCalc="0"/>
</workbook>
</file>

<file path=xl/calcChain.xml><?xml version="1.0" encoding="utf-8"?>
<calcChain xmlns="http://schemas.openxmlformats.org/spreadsheetml/2006/main">
  <c r="C6" i="2" l="1"/>
  <c r="C9" i="2"/>
  <c r="C22" i="2"/>
  <c r="C23" i="2"/>
  <c r="C26" i="2"/>
  <c r="D6" i="2"/>
  <c r="D9" i="2"/>
  <c r="D22" i="2"/>
  <c r="D23" i="2"/>
  <c r="D26" i="2"/>
  <c r="E6" i="2"/>
  <c r="E9" i="2"/>
  <c r="E22" i="2"/>
  <c r="E23" i="2"/>
  <c r="E26" i="2"/>
  <c r="F6" i="2"/>
  <c r="F9" i="2"/>
  <c r="F22" i="2"/>
  <c r="F23" i="2"/>
  <c r="F26" i="2"/>
  <c r="G6" i="2"/>
  <c r="G9" i="2"/>
  <c r="G22" i="2"/>
  <c r="G23" i="2"/>
  <c r="G24" i="2"/>
  <c r="G26" i="2"/>
  <c r="B31" i="2"/>
  <c r="E45" i="2"/>
  <c r="B30" i="2"/>
  <c r="C42" i="2"/>
  <c r="C45" i="2"/>
  <c r="E42" i="2"/>
  <c r="B15" i="2"/>
  <c r="C15" i="3"/>
  <c r="D15" i="3"/>
  <c r="B15" i="3"/>
  <c r="C15" i="2"/>
  <c r="D15" i="2"/>
  <c r="E15" i="2"/>
  <c r="F15" i="2"/>
  <c r="G11" i="2"/>
  <c r="F11" i="2"/>
  <c r="E11" i="2"/>
  <c r="D11" i="2"/>
  <c r="C11" i="2"/>
  <c r="B10" i="2"/>
  <c r="B19" i="2"/>
  <c r="B20" i="2"/>
  <c r="B13" i="2"/>
  <c r="D17" i="2"/>
  <c r="E17" i="2"/>
  <c r="F17" i="2"/>
  <c r="G15" i="2"/>
  <c r="G17" i="2"/>
  <c r="C17" i="2"/>
  <c r="B17" i="2"/>
  <c r="B23" i="2"/>
  <c r="B26" i="2"/>
  <c r="C4" i="2"/>
  <c r="D4" i="2"/>
  <c r="E4" i="2"/>
  <c r="F4" i="2"/>
  <c r="G4" i="2"/>
</calcChain>
</file>

<file path=xl/sharedStrings.xml><?xml version="1.0" encoding="utf-8"?>
<sst xmlns="http://schemas.openxmlformats.org/spreadsheetml/2006/main" count="162" uniqueCount="100">
  <si>
    <t>Depreciation</t>
  </si>
  <si>
    <t>Interest Expense</t>
  </si>
  <si>
    <t>Minority Interest</t>
  </si>
  <si>
    <t>Assets</t>
  </si>
  <si>
    <t>Total Assets</t>
  </si>
  <si>
    <t>Liabilities</t>
  </si>
  <si>
    <t>Total Liabilities</t>
  </si>
  <si>
    <t>Other Current Assets</t>
  </si>
  <si>
    <t>Total Current Assets</t>
  </si>
  <si>
    <t>Accounts Payable</t>
  </si>
  <si>
    <t>Other Current Liabilities</t>
  </si>
  <si>
    <t>Total Current Liabilities</t>
  </si>
  <si>
    <t>Long Term Debt</t>
  </si>
  <si>
    <t>Retained Earnings</t>
  </si>
  <si>
    <t>Treasury Stock</t>
  </si>
  <si>
    <t>Total Revenue</t>
  </si>
  <si>
    <t>Period Ending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</si>
  <si>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</si>
  <si>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</si>
  <si>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</si>
  <si>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</si>
  <si>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</si>
  <si>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</si>
  <si>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 xml:space="preserve"> -  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</si>
  <si>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</si>
  <si>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</si>
  <si>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</si>
  <si>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</si>
  <si>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</si>
  <si>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</si>
  <si>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Income Before Tax</t>
  </si>
  <si>
    <t>Income Tax Expense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</si>
  <si>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</si>
  <si>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</si>
  <si>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</si>
  <si>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</si>
  <si>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</si>
  <si>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</si>
  <si>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</si>
  <si>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</si>
  <si>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</si>
  <si>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Current Assets</t>
  </si>
  <si>
    <t>Cash And Cash Equivalents</t>
  </si>
  <si>
    <t>Short Term Investments</t>
  </si>
  <si>
    <t>Net Receivables</t>
  </si>
  <si>
    <t>Inventory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</si>
  <si>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</si>
  <si>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</si>
  <si>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</si>
  <si>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</si>
  <si>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</si>
  <si>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</si>
  <si>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</si>
  <si>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Current Liabilities</t>
  </si>
  <si>
    <t>Short/Current Long Term Debt</t>
  </si>
  <si>
    <t>Other Liabilities</t>
  </si>
  <si>
    <t>Deferred Long Term Liability Charges</t>
  </si>
  <si>
    <t>Negative Goodwill</t>
  </si>
  <si>
    <t>Stockholders' Equity</t>
  </si>
  <si>
    <t>Misc Stocks Options Warrants</t>
  </si>
  <si>
    <t>Redeemable Preferred Stock</t>
  </si>
  <si>
    <t>Preferred Stock</t>
  </si>
  <si>
    <t>Common Stock</t>
  </si>
  <si>
    <t>Capital Surplus</t>
  </si>
  <si>
    <t>Other Stockholder Equity</t>
  </si>
  <si>
    <t>Total Stockholder Equity</t>
  </si>
  <si>
    <t>Net Tangible Assets</t>
  </si>
  <si>
    <t>Earnings Before Interest, Taxes, and Depreciation</t>
  </si>
  <si>
    <t>Oct 31, 2014</t>
  </si>
  <si>
    <t>Oct 31, 2013</t>
  </si>
  <si>
    <t>Oct 31, 2012</t>
  </si>
  <si>
    <t xml:space="preserve">-  </t>
  </si>
  <si>
    <t>Conto economico</t>
  </si>
  <si>
    <t>Stato patrimoniale</t>
  </si>
  <si>
    <t>in migliaia di $</t>
  </si>
  <si>
    <t>Anno</t>
  </si>
  <si>
    <t>Ricavi</t>
  </si>
  <si>
    <t xml:space="preserve">   Crescita ricavi</t>
  </si>
  <si>
    <t>Risultato operativo (EBITDA)</t>
  </si>
  <si>
    <t>Ammortamenti</t>
  </si>
  <si>
    <t>Aliquota fiscale</t>
  </si>
  <si>
    <t>Spese in conto capitale</t>
  </si>
  <si>
    <t xml:space="preserve">   Tasso di crescita spese in conto capitale</t>
  </si>
  <si>
    <t xml:space="preserve">   Variazione spese in conto capitale</t>
  </si>
  <si>
    <t>Attività correnti/Vendite</t>
  </si>
  <si>
    <t>Passività correnti/Vendite</t>
  </si>
  <si>
    <t>Capitale circolante netto (CCN)</t>
  </si>
  <si>
    <t xml:space="preserve">   Variazione CCN</t>
  </si>
  <si>
    <t xml:space="preserve">   Recupero CCN</t>
  </si>
  <si>
    <t>FCF (millioni)</t>
  </si>
  <si>
    <t>Costo del capitale</t>
  </si>
  <si>
    <t>VAN</t>
  </si>
  <si>
    <t>TIR</t>
  </si>
  <si>
    <t>Parte 4</t>
  </si>
  <si>
    <t>a (vendite primo anno)</t>
  </si>
  <si>
    <t>b (costo del capitale)</t>
  </si>
  <si>
    <t>c (tasso di crescita ricavi dopo primo anno)</t>
  </si>
  <si>
    <t xml:space="preserve">   EBITDA margin</t>
  </si>
  <si>
    <t>c (tasso di crescita ricavi)</t>
  </si>
  <si>
    <t>Importi in migliaia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</si>
</sst>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000"/>
  </numFmts>
  <fonts count="6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5" fillId="0" borderId="0" applyFont="0" applyFill="0" applyBorder="0" applyAlignment="0" applyProtection="0"/>
  </cellStyleXfs>
  <cellXfs count="14">
    <xf numFmtId="0" fontId="0" fillId="0" borderId="0" xfId="0"/>
    <xf numFmtId="9" fontId="0" fillId="0" borderId="0" xfId="0" applyNumberFormat="1"/>
    <xf numFmtId="10" fontId="0" fillId="0" borderId="0" xfId="0" applyNumberFormat="1"/>
    <xf numFmtId="164" fontId="0" fillId="0" borderId="0" xfId="0" applyNumberFormat="1"/>
    <xf numFmtId="3" fontId="0" fillId="0" borderId="0" xfId="0" applyNumberFormat="1"/>
    <xf numFmtId="0" fontId="1" fillId="0" borderId="0" xfId="0" applyFont="1"/>
    <xf numFmtId="0" fontId="3" fillId="0" borderId="0" xfId="0" applyFont="1"/>
    <xf numFmtId="0" fontId="3" fillId="0" borderId="0" xfId="0" applyFont="1" applyFill="1"/>
    <xf numFmtId="164" fontId="3" fillId="0" borderId="0" xfId="0" applyNumberFormat="1" applyFont="1"/>
    <xf numFmtId="10" fontId="3" fillId="0" borderId="0" xfId="0" applyNumberFormat="1" applyFont="1"/>
    <xf numFmtId="10" fontId="0" fillId="0" borderId="0" xfId="8" applyNumberFormat="1" applyFont="1"/>
    <xf numFmtId="9" fontId="1" fillId="0" borderId="0" xfId="0" applyNumberFormat="1" applyFont="1"/>
    <xf numFmtId="10" fontId="1" fillId="0" borderId="0" xfId="8" applyNumberFormat="1" applyFont="1"/>
    <xf numFmtId="10" fontId="1" fillId="0" borderId="0" xfId="0" applyNumberFormat="1" applyFont="1"/>
  </cellXfs>
  <cellStyles count="9">
    <cellStyle name="Normal 2" xfId="1" xr:uid="{00000000-0005-0000-0000-000000000000}"/>
    <cellStyle name="Normal 2 2" xfId="2" xr:uid="{00000000-0005-0000-0000-000001000000}"/>
    <cellStyle name="Normal 4" xfId="3" xr:uid="{00000000-0005-0000-0000-000002000000}"/>
    <cellStyle name="Normal 5" xfId="4" xr:uid="{00000000-0005-0000-0000-000003000000}"/>
    <cellStyle name="Normal 6" xfId="5" xr:uid="{00000000-0005-0000-0000-000004000000}"/>
    <cellStyle name="Normal 8" xfId="6" xr:uid="{00000000-0005-0000-0000-000005000000}"/>
    <cellStyle name="Normal 9" xfId="7" xr:uid="{00000000-0005-0000-0000-000006000000}"/>
    <cellStyle name="Normale" xfId="0" builtinId="0"/>
    <cellStyle name="Percentuale" xfId="8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"/>
  <sheetViews>
    <sheetView tabSelected="1" workbookViewId="0">
      <selection activeCell="C22" sqref="C22"/>
    </sheetView>
  </sheetViews>
  <sheetFormatPr defaultColWidth="8.85546875" defaultRowHeight="12.75" x14ac:dyDescent="0.2"/>
  <cols>
    <col min="1" max="1" width="37.42578125" bestFit="1" customWidth="1"/>
    <col min="2" max="2" width="14.42578125" customWidth="1"/>
    <col min="3" max="3" width="10.85546875" customWidth="1"/>
    <col min="7" max="7" width="11.140625" bestFit="1" customWidth="1"/>
  </cols>
  <sheetData>
    <row r="1" spans="1:14" x14ac:dyDescent="0.2">
      <c r="A1" s="6" t="s">
        <v>99</v>
      </c>
    </row>
    <row r="4" spans="1:14" x14ac:dyDescent="0.2">
      <c r="A4" s="6" t="s">
        <v>75</v>
      </c>
      <c r="B4">
        <v>0</v>
      </c>
      <c r="C4">
        <f>B4+1</f>
        <v>1</v>
      </c>
      <c r="D4">
        <f>C4+1</f>
        <v>2</v>
      </c>
      <c r="E4">
        <f>D4+1</f>
        <v>3</v>
      </c>
      <c r="F4">
        <f>E4+1</f>
        <v>4</v>
      </c>
      <c r="G4">
        <f>F4+1</f>
        <v>5</v>
      </c>
    </row>
    <row r="6" spans="1:14" x14ac:dyDescent="0.2">
      <c r="A6" s="6" t="s">
        <v>76</v>
      </c>
      <c r="C6">
        <f>C7*'Rendiconti finanziari'!B3</f>
        <v>3343620</v>
      </c>
      <c r="D6">
        <f>C6*(1+D7)</f>
        <v>3845162.9999999995</v>
      </c>
      <c r="E6">
        <f>D6*(1+E7)</f>
        <v>4229679.3</v>
      </c>
      <c r="F6">
        <f>E6*(1+F7)</f>
        <v>4441163.2649999997</v>
      </c>
      <c r="G6">
        <f>F6*(1+G7)</f>
        <v>4663221.4282499999</v>
      </c>
    </row>
    <row r="7" spans="1:14" x14ac:dyDescent="0.2">
      <c r="A7" s="6" t="s">
        <v>77</v>
      </c>
      <c r="C7" s="1">
        <v>0.03</v>
      </c>
      <c r="D7" s="1">
        <v>0.15</v>
      </c>
      <c r="E7" s="1">
        <v>0.1</v>
      </c>
      <c r="F7" s="1">
        <v>0.05</v>
      </c>
      <c r="G7" s="1">
        <v>0.05</v>
      </c>
      <c r="J7" s="1"/>
      <c r="K7" s="1"/>
      <c r="L7" s="1"/>
      <c r="M7" s="1"/>
      <c r="N7" s="1"/>
    </row>
    <row r="8" spans="1:14" x14ac:dyDescent="0.2">
      <c r="D8" s="1"/>
      <c r="E8" s="1"/>
      <c r="F8" s="1"/>
      <c r="G8" s="1"/>
    </row>
    <row r="9" spans="1:14" x14ac:dyDescent="0.2">
      <c r="A9" s="6" t="s">
        <v>78</v>
      </c>
      <c r="C9">
        <f>C6*$B$10</f>
        <v>226710</v>
      </c>
      <c r="D9">
        <f>D6*$B$10</f>
        <v>260716.49999999997</v>
      </c>
      <c r="E9">
        <f>E6*$B$10</f>
        <v>286788.15000000002</v>
      </c>
      <c r="F9">
        <f>F6*$B$10</f>
        <v>301127.5575</v>
      </c>
      <c r="G9">
        <f>G6*$B$10</f>
        <v>316183.935375</v>
      </c>
    </row>
    <row r="10" spans="1:14" x14ac:dyDescent="0.2">
      <c r="A10" s="6" t="s">
        <v>97</v>
      </c>
      <c r="B10" s="2">
        <f>'Rendiconti finanziari'!B15/'Rendiconti finanziari'!B3</f>
        <v>6.7803757604033954E-2</v>
      </c>
    </row>
    <row r="11" spans="1:14" x14ac:dyDescent="0.2">
      <c r="A11" s="6" t="s">
        <v>79</v>
      </c>
      <c r="C11">
        <f>B15/5</f>
        <v>226800</v>
      </c>
      <c r="D11">
        <f>C15/5</f>
        <v>249480</v>
      </c>
      <c r="E11">
        <f>D15/5</f>
        <v>261954</v>
      </c>
      <c r="F11">
        <f>E15/5</f>
        <v>264573.53999999998</v>
      </c>
      <c r="G11">
        <f>F15/5</f>
        <v>267219.27539999998</v>
      </c>
    </row>
    <row r="13" spans="1:14" x14ac:dyDescent="0.2">
      <c r="A13" s="6" t="s">
        <v>80</v>
      </c>
      <c r="B13" s="2">
        <f>'Rendiconti finanziari'!B20/'Rendiconti finanziari'!B19</f>
        <v>0.23547353972853438</v>
      </c>
    </row>
    <row r="15" spans="1:14" x14ac:dyDescent="0.2">
      <c r="A15" t="s">
        <v>81</v>
      </c>
      <c r="B15">
        <f>0.1*'Rendiconti finanziari'!G12</f>
        <v>1134000</v>
      </c>
      <c r="C15">
        <f>B15*(1+C16)</f>
        <v>1247400</v>
      </c>
      <c r="D15">
        <f>C15*(1+D16)</f>
        <v>1309770</v>
      </c>
      <c r="E15">
        <f>D15*(1+E16)</f>
        <v>1322867.7</v>
      </c>
      <c r="F15">
        <f>E15*(1+F16)</f>
        <v>1336096.3769999999</v>
      </c>
      <c r="G15">
        <f>F15*(1+G16)</f>
        <v>1349457.3407699999</v>
      </c>
    </row>
    <row r="16" spans="1:14" x14ac:dyDescent="0.2">
      <c r="A16" s="6" t="s">
        <v>82</v>
      </c>
      <c r="C16" s="1">
        <v>0.1</v>
      </c>
      <c r="D16" s="1">
        <v>0.05</v>
      </c>
      <c r="E16" s="1">
        <v>0.01</v>
      </c>
      <c r="F16" s="1">
        <v>0.01</v>
      </c>
      <c r="G16" s="1">
        <v>0.01</v>
      </c>
    </row>
    <row r="17" spans="1:7" x14ac:dyDescent="0.2">
      <c r="A17" s="6" t="s">
        <v>83</v>
      </c>
      <c r="B17">
        <f>B15</f>
        <v>1134000</v>
      </c>
      <c r="C17">
        <f>C15-B15</f>
        <v>113400</v>
      </c>
      <c r="D17">
        <f>D15-C15</f>
        <v>62370</v>
      </c>
      <c r="E17">
        <f>E15-D15</f>
        <v>13097.699999999953</v>
      </c>
      <c r="F17">
        <f>F15-E15</f>
        <v>13228.676999999909</v>
      </c>
      <c r="G17">
        <f>G15-F15</f>
        <v>13360.963770000031</v>
      </c>
    </row>
    <row r="19" spans="1:7" x14ac:dyDescent="0.2">
      <c r="A19" s="7" t="s">
        <v>84</v>
      </c>
      <c r="B19">
        <f>('Rendiconti finanziari'!G7+'Rendiconti finanziari'!G8)/'Rendiconti finanziari'!B3</f>
        <v>0.20809481938737057</v>
      </c>
    </row>
    <row r="20" spans="1:7" x14ac:dyDescent="0.2">
      <c r="A20" s="7" t="s">
        <v>85</v>
      </c>
      <c r="B20">
        <f>'Rendiconti finanziari'!G21/'Rendiconti finanziari'!B3</f>
        <v>0.29795251852782312</v>
      </c>
    </row>
    <row r="22" spans="1:7" x14ac:dyDescent="0.2">
      <c r="A22" s="6" t="s">
        <v>86</v>
      </c>
      <c r="B22">
        <v>0</v>
      </c>
      <c r="C22">
        <f>C6*($B$19-$B$20)</f>
        <v>-300449.99999999994</v>
      </c>
      <c r="D22">
        <f>D6*($B$19-$B$20)</f>
        <v>-345517.49999999994</v>
      </c>
      <c r="E22">
        <f>E6*($B$19-$B$20)</f>
        <v>-380069.24999999994</v>
      </c>
      <c r="F22">
        <f>F6*($B$19-$B$20)</f>
        <v>-399072.71249999991</v>
      </c>
      <c r="G22">
        <f>G6*($B$19-$B$20)</f>
        <v>-419026.34812499996</v>
      </c>
    </row>
    <row r="23" spans="1:7" x14ac:dyDescent="0.2">
      <c r="A23" t="s">
        <v>87</v>
      </c>
      <c r="B23">
        <f>B22</f>
        <v>0</v>
      </c>
      <c r="C23">
        <f>C22-B22</f>
        <v>-300449.99999999994</v>
      </c>
      <c r="D23">
        <f>D22-C22</f>
        <v>-45067.5</v>
      </c>
      <c r="E23">
        <f>E22-D22</f>
        <v>-34551.75</v>
      </c>
      <c r="F23">
        <f>F22-E22</f>
        <v>-19003.462499999965</v>
      </c>
      <c r="G23">
        <f>G22-F22</f>
        <v>-19953.635625000054</v>
      </c>
    </row>
    <row r="24" spans="1:7" x14ac:dyDescent="0.2">
      <c r="A24" t="s">
        <v>88</v>
      </c>
      <c r="G24">
        <f>-SUM(C23:G23)</f>
        <v>419026.34812499996</v>
      </c>
    </row>
    <row r="26" spans="1:7" x14ac:dyDescent="0.2">
      <c r="A26" t="s">
        <v>89</v>
      </c>
      <c r="B26">
        <f>(B9*(1-$B$13)+B11*$B$13-B17-B23)/1000</f>
        <v>-1134</v>
      </c>
      <c r="C26">
        <f>(C9*(1-$B$13)+C11*$B$13-C17-C23)/1000</f>
        <v>413.78119261857552</v>
      </c>
      <c r="D26">
        <f>(D9*(1-$B$13)+D11*$B$13-D17-D23)/1000</f>
        <v>240.76810157084032</v>
      </c>
      <c r="E26">
        <f>(E9*(1-$B$13)+E11*$B$13-E17-E23)/1000</f>
        <v>302.39441479335073</v>
      </c>
      <c r="F26">
        <f>(F9*(1-$B$13)+F11*$B$13-F17-F23)/1000</f>
        <v>298.29483910797626</v>
      </c>
      <c r="G26">
        <f>(G9*(1-$B$13)+G11*$B$13-G17-G23-G24)/1000</f>
        <v>-107.7796227009173</v>
      </c>
    </row>
    <row r="28" spans="1:7" x14ac:dyDescent="0.2">
      <c r="A28" t="s">
        <v>90</v>
      </c>
      <c r="B28" s="1">
        <v>0.12</v>
      </c>
    </row>
    <row r="30" spans="1:7" x14ac:dyDescent="0.2">
      <c r="A30" s="5" t="s">
        <v>91</v>
      </c>
      <c r="B30" s="3">
        <f>NPV(B28,C26:G26)+B26</f>
        <v>-228.96056808143805</v>
      </c>
      <c r="C30" s="1"/>
    </row>
    <row r="31" spans="1:7" x14ac:dyDescent="0.2">
      <c r="A31" s="5" t="s">
        <v>92</v>
      </c>
      <c r="B31" s="2">
        <f>IRR(B26:G26)</f>
        <v>5.5315867741334568E-3</v>
      </c>
    </row>
    <row r="33" spans="1:8" x14ac:dyDescent="0.2">
      <c r="A33" t="s">
        <v>93</v>
      </c>
      <c r="C33" s="6" t="s">
        <v>91</v>
      </c>
      <c r="D33" s="6" t="s">
        <v>92</v>
      </c>
      <c r="G33" s="8"/>
      <c r="H33" s="9"/>
    </row>
    <row r="34" spans="1:8" x14ac:dyDescent="0.2">
      <c r="A34" s="6" t="s">
        <v>94</v>
      </c>
      <c r="B34" s="1">
        <v>0.02</v>
      </c>
      <c r="C34" s="3">
        <v>30.120427555787046</v>
      </c>
      <c r="D34" s="1">
        <v>0.14981111424551274</v>
      </c>
      <c r="F34" s="1"/>
    </row>
    <row r="35" spans="1:8" x14ac:dyDescent="0.2">
      <c r="B35" s="1">
        <v>0.04</v>
      </c>
      <c r="C35" s="3">
        <v>608.52327394181134</v>
      </c>
      <c r="D35" s="1">
        <v>0.7048815031189013</v>
      </c>
      <c r="F35" s="1"/>
    </row>
    <row r="36" spans="1:8" x14ac:dyDescent="0.2">
      <c r="A36" s="6" t="s">
        <v>95</v>
      </c>
      <c r="B36" s="1">
        <v>0.1</v>
      </c>
      <c r="C36" s="3">
        <v>350.52775430329962</v>
      </c>
      <c r="D36" s="1">
        <v>0.43052885699466081</v>
      </c>
    </row>
    <row r="37" spans="1:8" x14ac:dyDescent="0.2">
      <c r="B37" s="1">
        <v>0.15</v>
      </c>
      <c r="C37" s="3">
        <v>275.79271504949725</v>
      </c>
      <c r="D37" s="1">
        <v>0.43052885699466081</v>
      </c>
    </row>
    <row r="38" spans="1:8" x14ac:dyDescent="0.2">
      <c r="A38" s="6" t="s">
        <v>96</v>
      </c>
      <c r="B38" s="1">
        <v>0.01</v>
      </c>
      <c r="C38" s="3">
        <v>186.82345739877303</v>
      </c>
      <c r="D38" s="1">
        <v>0.32134857011602325</v>
      </c>
    </row>
    <row r="39" spans="1:8" x14ac:dyDescent="0.2">
      <c r="B39" s="1">
        <v>0.1</v>
      </c>
      <c r="C39" s="3">
        <v>310.27278955475379</v>
      </c>
      <c r="D39" s="1">
        <v>0.41720872074462845</v>
      </c>
    </row>
    <row r="42" spans="1:8" x14ac:dyDescent="0.2">
      <c r="A42" s="6" t="s">
        <v>93</v>
      </c>
      <c r="B42" s="5" t="s">
        <v>91</v>
      </c>
      <c r="C42" s="8">
        <f>B30</f>
        <v>-228.96056808143805</v>
      </c>
      <c r="D42" s="5" t="s">
        <v>92</v>
      </c>
      <c r="E42" s="2">
        <f>B31</f>
        <v>5.5315867741334568E-3</v>
      </c>
    </row>
    <row r="43" spans="1:8" x14ac:dyDescent="0.2">
      <c r="A43" s="6" t="s">
        <v>94</v>
      </c>
      <c r="B43" s="11">
        <v>0.02</v>
      </c>
      <c r="C43" s="5">
        <f t="dataTable" ref="C43:C44" dt2D="0" dtr="0" r1="C7" ca="1"/>
        <v>-518.1619912744502</v>
      </c>
      <c r="D43" s="11">
        <v>0.02</v>
      </c>
      <c r="E43" s="12">
        <f t="dataTable" ref="E43:E44" dt2D="0" dtr="0" r1="C7"/>
        <v>-0.14089653938460511</v>
      </c>
    </row>
    <row r="44" spans="1:8" x14ac:dyDescent="0.2">
      <c r="B44" s="11">
        <v>0.04</v>
      </c>
      <c r="C44" s="5">
        <v>60.240855111574092</v>
      </c>
      <c r="D44" s="11">
        <v>0.04</v>
      </c>
      <c r="E44" s="12">
        <v>0.14981111424551274</v>
      </c>
    </row>
    <row r="45" spans="1:8" x14ac:dyDescent="0.2">
      <c r="C45" s="3">
        <f>C42</f>
        <v>-228.96056808143805</v>
      </c>
      <c r="D45" s="10"/>
      <c r="E45" s="10">
        <f>B31</f>
        <v>5.5315867741334568E-3</v>
      </c>
    </row>
    <row r="46" spans="1:8" x14ac:dyDescent="0.2">
      <c r="A46" s="6" t="s">
        <v>95</v>
      </c>
      <c r="B46" s="11">
        <v>0.1</v>
      </c>
      <c r="C46" s="5">
        <f t="dataTable" ref="C46:C47" dt2D="0" dtr="0" r1="B28"/>
        <v>-194.84325491834545</v>
      </c>
      <c r="D46" s="12">
        <v>0.1</v>
      </c>
      <c r="E46" s="12">
        <f t="dataTable" ref="E46:E47" dt2D="0" dtr="0" r1="B28" ca="1"/>
        <v>5.5315867741334568E-3</v>
      </c>
    </row>
    <row r="47" spans="1:8" x14ac:dyDescent="0.2">
      <c r="B47" s="11">
        <v>0.15</v>
      </c>
      <c r="C47" s="5">
        <v>-276.3402342174212</v>
      </c>
      <c r="D47" s="12">
        <v>0.15</v>
      </c>
      <c r="E47" s="12">
        <v>5.5315867741334568E-3</v>
      </c>
    </row>
    <row r="48" spans="1:8" x14ac:dyDescent="0.2">
      <c r="C48" s="3"/>
    </row>
    <row r="49" spans="1:5" x14ac:dyDescent="0.2">
      <c r="A49" s="6" t="s">
        <v>98</v>
      </c>
      <c r="B49" s="11">
        <v>0</v>
      </c>
      <c r="C49" s="5">
        <v>-373.98861111754445</v>
      </c>
      <c r="D49" s="11">
        <v>0</v>
      </c>
      <c r="E49" s="12">
        <v>-8.2329785043846138E-2</v>
      </c>
    </row>
    <row r="50" spans="1:5" x14ac:dyDescent="0.2">
      <c r="B50" s="11">
        <v>0.05</v>
      </c>
      <c r="C50" s="5">
        <v>-309.02045158352121</v>
      </c>
      <c r="D50" s="11">
        <v>0.05</v>
      </c>
      <c r="E50" s="13">
        <v>-3.9324318225602228E-2</v>
      </c>
    </row>
    <row r="51" spans="1:5" x14ac:dyDescent="0.2">
      <c r="B51" s="11">
        <v>0.15</v>
      </c>
      <c r="C51" s="5">
        <v>-160.54100911559419</v>
      </c>
      <c r="D51" s="11">
        <v>0.15</v>
      </c>
      <c r="E51" s="12">
        <v>4.4932139446349773E-2</v>
      </c>
    </row>
    <row r="52" spans="1:5" x14ac:dyDescent="0.2">
      <c r="B52" s="11"/>
      <c r="C52" s="5"/>
    </row>
    <row r="53" spans="1:5" x14ac:dyDescent="0.2">
      <c r="B53" s="11"/>
      <c r="C53" s="5"/>
    </row>
    <row r="54" spans="1:5" x14ac:dyDescent="0.2">
      <c r="B54" s="11"/>
      <c r="C54" s="5"/>
    </row>
    <row r="55" spans="1:5" x14ac:dyDescent="0.2">
      <c r="B55" s="11"/>
      <c r="C55" s="5"/>
    </row>
    <row r="56" spans="1:5" x14ac:dyDescent="0.2">
      <c r="B56" s="11"/>
      <c r="C56" s="5"/>
    </row>
    <row r="57" spans="1:5" x14ac:dyDescent="0.2">
      <c r="B57" s="11"/>
      <c r="C57" s="5"/>
    </row>
    <row r="58" spans="1:5" x14ac:dyDescent="0.2">
      <c r="B58" s="11"/>
      <c r="C58" s="5"/>
    </row>
    <row r="59" spans="1:5" x14ac:dyDescent="0.2">
      <c r="B59" s="11"/>
      <c r="C59" s="5"/>
    </row>
    <row r="60" spans="1:5" x14ac:dyDescent="0.2">
      <c r="B60" s="1"/>
    </row>
  </sheetData>
  <phoneticPr fontId="2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1"/>
  <sheetViews>
    <sheetView workbookViewId="0">
      <selection activeCell="G21" sqref="G21"/>
    </sheetView>
  </sheetViews>
  <sheetFormatPr defaultRowHeight="12.75" x14ac:dyDescent="0.2"/>
  <cols>
    <col min="1" max="1" width="33.140625" bestFit="1" customWidth="1"/>
    <col min="2" max="5" width="11.42578125" customWidth="1"/>
    <col min="6" max="6" width="29" bestFit="1" customWidth="1"/>
    <col min="7" max="256" width="11.42578125" customWidth="1"/>
  </cols>
  <sheetData>
    <row r="1" spans="1:9" x14ac:dyDescent="0.2">
      <c r="A1" s="5" t="s">
        <v>72</v>
      </c>
      <c r="B1" s="6" t="s">
        <v>74</v>
      </c>
      <c r="F1" s="5" t="s">
        <v>73</v>
      </c>
      <c r="G1" s="6" t="s">
        <v>74</v>
      </c>
    </row>
    <row r="2" spans="1:9" x14ac:dyDescent="0.2">
      <c r="A2" t="s">
        <v>16</v>
      </c>
      <c r="B2" t="s">
        <v>68</v>
      </c>
      <c r="C2" t="s">
        <v>69</v>
      </c>
      <c r="D2" t="s">
        <v>70</v>
      </c>
      <c r="F2" t="s">
        <v>16</v>
      </c>
      <c r="G2" t="s">
        <v>68</v>
      </c>
      <c r="H2" t="s">
        <v>69</v>
      </c>
      <c r="I2" t="s">
        <v>70</v>
      </c>
    </row>
    <row r="3" spans="1:9" x14ac:dyDescent="0.2">
      <c r="A3" t="s">
        <v>15</v>
      </c>
      <c r="B3" s="4">
        <v>111454000</v>
      </c>
      <c r="C3" s="4">
        <v>112298000</v>
      </c>
      <c r="D3" s="4">
        <v>120357000</v>
      </c>
      <c r="F3" t="s">
        <v>3</v>
      </c>
    </row>
    <row r="4" spans="1:9" x14ac:dyDescent="0.2">
      <c r="A4" t="s">
        <v>17</v>
      </c>
      <c r="B4" s="4">
        <v>84839000</v>
      </c>
      <c r="C4" s="4">
        <v>86380000</v>
      </c>
      <c r="D4" s="4">
        <v>92385000</v>
      </c>
      <c r="F4" t="s">
        <v>41</v>
      </c>
    </row>
    <row r="5" spans="1:9" x14ac:dyDescent="0.2">
      <c r="A5" t="s">
        <v>18</v>
      </c>
      <c r="B5" s="4">
        <v>26615000</v>
      </c>
      <c r="C5" s="4">
        <v>25918000</v>
      </c>
      <c r="D5" s="4">
        <v>27972000</v>
      </c>
      <c r="F5" t="s">
        <v>42</v>
      </c>
      <c r="G5" s="4">
        <v>15133000</v>
      </c>
      <c r="H5" s="4">
        <v>12163000</v>
      </c>
      <c r="I5" s="4">
        <v>11301000</v>
      </c>
    </row>
    <row r="6" spans="1:9" x14ac:dyDescent="0.2">
      <c r="A6" t="s">
        <v>19</v>
      </c>
      <c r="F6" t="s">
        <v>43</v>
      </c>
      <c r="G6" s="4" t="s">
        <v>71</v>
      </c>
      <c r="H6" s="4" t="s">
        <v>71</v>
      </c>
      <c r="I6" s="4" t="s">
        <v>71</v>
      </c>
    </row>
    <row r="7" spans="1:9" x14ac:dyDescent="0.2">
      <c r="A7" t="s">
        <v>20</v>
      </c>
      <c r="B7" s="4">
        <v>3447000</v>
      </c>
      <c r="C7" s="4">
        <v>3135000</v>
      </c>
      <c r="D7" s="4">
        <v>3399000</v>
      </c>
      <c r="F7" t="s">
        <v>44</v>
      </c>
      <c r="G7" s="4">
        <v>16778000</v>
      </c>
      <c r="H7" s="4">
        <v>19020000</v>
      </c>
      <c r="I7" s="4">
        <v>19659000</v>
      </c>
    </row>
    <row r="8" spans="1:9" x14ac:dyDescent="0.2">
      <c r="A8" t="s">
        <v>21</v>
      </c>
      <c r="B8" s="4">
        <v>13353000</v>
      </c>
      <c r="C8" s="4">
        <v>13267000</v>
      </c>
      <c r="D8" s="4">
        <v>13500000</v>
      </c>
      <c r="F8" t="s">
        <v>45</v>
      </c>
      <c r="G8" s="4">
        <v>6415000</v>
      </c>
      <c r="H8" s="4">
        <v>6046000</v>
      </c>
      <c r="I8" s="4">
        <v>6317000</v>
      </c>
    </row>
    <row r="9" spans="1:9" x14ac:dyDescent="0.2">
      <c r="A9" t="s">
        <v>22</v>
      </c>
      <c r="B9">
        <v>1630000</v>
      </c>
      <c r="C9">
        <v>1012000</v>
      </c>
      <c r="D9">
        <v>20346000</v>
      </c>
      <c r="F9" t="s">
        <v>7</v>
      </c>
      <c r="G9" s="4">
        <v>11819000</v>
      </c>
      <c r="H9" s="4">
        <v>13135000</v>
      </c>
      <c r="I9" s="4">
        <v>13360000</v>
      </c>
    </row>
    <row r="10" spans="1:9" x14ac:dyDescent="0.2">
      <c r="A10" t="s">
        <v>24</v>
      </c>
      <c r="B10">
        <v>1000000</v>
      </c>
      <c r="C10">
        <v>1373000</v>
      </c>
      <c r="D10">
        <v>1784000</v>
      </c>
      <c r="F10" t="s">
        <v>8</v>
      </c>
      <c r="G10" s="4">
        <v>50145000</v>
      </c>
      <c r="H10" s="4">
        <v>50364000</v>
      </c>
      <c r="I10" s="4">
        <v>50637000</v>
      </c>
    </row>
    <row r="11" spans="1:9" x14ac:dyDescent="0.2">
      <c r="A11" t="s">
        <v>25</v>
      </c>
      <c r="B11">
        <v>19430000</v>
      </c>
      <c r="C11">
        <v>18787000</v>
      </c>
      <c r="D11">
        <v>39029000</v>
      </c>
      <c r="F11" t="s">
        <v>46</v>
      </c>
      <c r="G11" s="4">
        <v>8454000</v>
      </c>
      <c r="H11" s="4">
        <v>9556000</v>
      </c>
      <c r="I11" s="4">
        <v>10593000</v>
      </c>
    </row>
    <row r="12" spans="1:9" x14ac:dyDescent="0.2">
      <c r="A12" t="s">
        <v>26</v>
      </c>
      <c r="B12" s="4">
        <v>7185000</v>
      </c>
      <c r="C12" s="4">
        <v>7131000</v>
      </c>
      <c r="D12" s="4">
        <v>-11057000</v>
      </c>
      <c r="F12" t="s">
        <v>47</v>
      </c>
      <c r="G12" s="4">
        <v>11340000</v>
      </c>
      <c r="H12" s="4">
        <v>11463000</v>
      </c>
      <c r="I12" s="4">
        <v>11954000</v>
      </c>
    </row>
    <row r="13" spans="1:9" x14ac:dyDescent="0.2">
      <c r="A13" t="s">
        <v>27</v>
      </c>
      <c r="F13" t="s">
        <v>48</v>
      </c>
      <c r="G13" s="4">
        <v>31139000</v>
      </c>
      <c r="H13" s="4">
        <v>31124000</v>
      </c>
      <c r="I13" s="4">
        <v>31069000</v>
      </c>
    </row>
    <row r="14" spans="1:9" x14ac:dyDescent="0.2">
      <c r="A14" t="s">
        <v>28</v>
      </c>
      <c r="B14" t="s">
        <v>23</v>
      </c>
      <c r="C14" t="s">
        <v>23</v>
      </c>
      <c r="D14" t="s">
        <v>23</v>
      </c>
      <c r="F14" t="s">
        <v>49</v>
      </c>
      <c r="G14" s="4">
        <v>2128000</v>
      </c>
      <c r="H14" s="4">
        <v>3169000</v>
      </c>
      <c r="I14" s="4">
        <v>4515000</v>
      </c>
    </row>
    <row r="15" spans="1:9" x14ac:dyDescent="0.2">
      <c r="A15" t="s">
        <v>67</v>
      </c>
      <c r="B15" s="4">
        <f>B17+B16</f>
        <v>7557000</v>
      </c>
      <c r="C15" s="4">
        <f>C17+C16</f>
        <v>7883000</v>
      </c>
      <c r="D15" s="4">
        <f>D17+D16</f>
        <v>-10149000</v>
      </c>
      <c r="F15" t="s">
        <v>50</v>
      </c>
      <c r="G15" t="s">
        <v>23</v>
      </c>
      <c r="H15" t="s">
        <v>23</v>
      </c>
      <c r="I15" t="s">
        <v>23</v>
      </c>
    </row>
    <row r="16" spans="1:9" x14ac:dyDescent="0.2">
      <c r="A16" t="s">
        <v>0</v>
      </c>
      <c r="B16">
        <v>1000000</v>
      </c>
      <c r="C16">
        <v>1373000</v>
      </c>
      <c r="D16">
        <v>1784000</v>
      </c>
      <c r="F16" t="s">
        <v>51</v>
      </c>
      <c r="G16" s="4" t="s">
        <v>23</v>
      </c>
      <c r="H16" s="4" t="s">
        <v>23</v>
      </c>
      <c r="I16" s="4" t="s">
        <v>23</v>
      </c>
    </row>
    <row r="17" spans="1:9" x14ac:dyDescent="0.2">
      <c r="A17" t="s">
        <v>29</v>
      </c>
      <c r="B17" s="4">
        <v>6557000</v>
      </c>
      <c r="C17" s="4">
        <v>6510000</v>
      </c>
      <c r="D17" s="4">
        <v>-11933000</v>
      </c>
      <c r="F17" t="s">
        <v>52</v>
      </c>
      <c r="G17" t="s">
        <v>23</v>
      </c>
      <c r="H17" t="s">
        <v>23</v>
      </c>
      <c r="I17" t="s">
        <v>23</v>
      </c>
    </row>
    <row r="18" spans="1:9" x14ac:dyDescent="0.2">
      <c r="A18" t="s">
        <v>1</v>
      </c>
      <c r="B18" s="4">
        <v>0</v>
      </c>
      <c r="C18" s="4">
        <v>0</v>
      </c>
      <c r="D18" s="4">
        <v>0</v>
      </c>
      <c r="F18" t="s">
        <v>4</v>
      </c>
      <c r="G18" s="4">
        <v>103206000</v>
      </c>
      <c r="H18" s="4">
        <v>105676000</v>
      </c>
      <c r="I18" s="4">
        <v>108768000</v>
      </c>
    </row>
    <row r="19" spans="1:9" x14ac:dyDescent="0.2">
      <c r="A19" t="s">
        <v>30</v>
      </c>
      <c r="B19" s="4">
        <v>6557000</v>
      </c>
      <c r="C19" s="4">
        <v>6510000</v>
      </c>
      <c r="D19" s="4">
        <v>-11933000</v>
      </c>
      <c r="F19" t="s">
        <v>5</v>
      </c>
    </row>
    <row r="20" spans="1:9" x14ac:dyDescent="0.2">
      <c r="A20" t="s">
        <v>31</v>
      </c>
      <c r="B20" s="4">
        <v>1544000</v>
      </c>
      <c r="C20" s="4">
        <v>1397000</v>
      </c>
      <c r="D20" s="4">
        <v>717000</v>
      </c>
      <c r="F20" t="s">
        <v>53</v>
      </c>
    </row>
    <row r="21" spans="1:9" x14ac:dyDescent="0.2">
      <c r="A21" t="s">
        <v>2</v>
      </c>
      <c r="B21" t="s">
        <v>23</v>
      </c>
      <c r="C21" t="s">
        <v>23</v>
      </c>
      <c r="D21" t="s">
        <v>23</v>
      </c>
      <c r="F21" t="s">
        <v>9</v>
      </c>
      <c r="G21" s="4">
        <v>33208000</v>
      </c>
      <c r="H21" s="4">
        <v>32164000</v>
      </c>
      <c r="I21" s="4">
        <v>31754000</v>
      </c>
    </row>
    <row r="22" spans="1:9" x14ac:dyDescent="0.2">
      <c r="A22" t="s">
        <v>32</v>
      </c>
      <c r="B22" s="4">
        <v>5013000</v>
      </c>
      <c r="C22" s="4">
        <v>5113000</v>
      </c>
      <c r="D22" s="4">
        <v>-12650000</v>
      </c>
      <c r="F22" t="s">
        <v>54</v>
      </c>
      <c r="G22" s="4">
        <v>3486000</v>
      </c>
      <c r="H22" s="4">
        <v>5979000</v>
      </c>
      <c r="I22" s="4">
        <v>6647000</v>
      </c>
    </row>
    <row r="23" spans="1:9" x14ac:dyDescent="0.2">
      <c r="A23" t="s">
        <v>33</v>
      </c>
      <c r="F23" t="s">
        <v>10</v>
      </c>
      <c r="G23" s="4">
        <v>7041000</v>
      </c>
      <c r="H23" s="4">
        <v>7378000</v>
      </c>
      <c r="I23" s="4">
        <v>8265000</v>
      </c>
    </row>
    <row r="24" spans="1:9" x14ac:dyDescent="0.2">
      <c r="A24" t="s">
        <v>34</v>
      </c>
      <c r="B24" t="s">
        <v>23</v>
      </c>
      <c r="C24" t="s">
        <v>23</v>
      </c>
      <c r="D24" t="s">
        <v>23</v>
      </c>
      <c r="F24" t="s">
        <v>11</v>
      </c>
      <c r="G24" s="4">
        <v>43735000</v>
      </c>
      <c r="H24" s="4">
        <v>45521000</v>
      </c>
      <c r="I24" s="4">
        <v>46666000</v>
      </c>
    </row>
    <row r="25" spans="1:9" x14ac:dyDescent="0.2">
      <c r="A25" t="s">
        <v>35</v>
      </c>
      <c r="B25" t="s">
        <v>23</v>
      </c>
      <c r="C25" t="s">
        <v>23</v>
      </c>
      <c r="D25" t="s">
        <v>23</v>
      </c>
      <c r="F25" t="s">
        <v>12</v>
      </c>
      <c r="G25" s="4">
        <v>16039000</v>
      </c>
      <c r="H25" s="4">
        <v>16608000</v>
      </c>
      <c r="I25" s="4">
        <v>21789000</v>
      </c>
    </row>
    <row r="26" spans="1:9" x14ac:dyDescent="0.2">
      <c r="A26" t="s">
        <v>36</v>
      </c>
      <c r="B26" t="s">
        <v>23</v>
      </c>
      <c r="C26" t="s">
        <v>23</v>
      </c>
      <c r="D26" t="s">
        <v>23</v>
      </c>
      <c r="F26" t="s">
        <v>55</v>
      </c>
      <c r="G26" s="4">
        <v>16305000</v>
      </c>
      <c r="H26" s="4">
        <v>15891000</v>
      </c>
      <c r="I26" s="4">
        <v>17480000</v>
      </c>
    </row>
    <row r="27" spans="1:9" x14ac:dyDescent="0.2">
      <c r="A27" t="s">
        <v>37</v>
      </c>
      <c r="B27" t="s">
        <v>23</v>
      </c>
      <c r="C27" t="s">
        <v>23</v>
      </c>
      <c r="D27" t="s">
        <v>23</v>
      </c>
      <c r="F27" t="s">
        <v>56</v>
      </c>
      <c r="G27" s="4" t="s">
        <v>71</v>
      </c>
      <c r="H27" s="4" t="s">
        <v>71</v>
      </c>
      <c r="I27" s="4" t="s">
        <v>71</v>
      </c>
    </row>
    <row r="28" spans="1:9" x14ac:dyDescent="0.2">
      <c r="A28" t="s">
        <v>38</v>
      </c>
      <c r="B28" s="4">
        <v>5013000</v>
      </c>
      <c r="C28" s="4">
        <v>5113000</v>
      </c>
      <c r="D28" s="4">
        <v>-12650000</v>
      </c>
      <c r="F28" t="s">
        <v>2</v>
      </c>
      <c r="G28">
        <v>396000</v>
      </c>
      <c r="H28">
        <v>387000</v>
      </c>
      <c r="I28">
        <v>397000</v>
      </c>
    </row>
    <row r="29" spans="1:9" x14ac:dyDescent="0.2">
      <c r="A29" t="s">
        <v>39</v>
      </c>
      <c r="B29" t="s">
        <v>23</v>
      </c>
      <c r="C29" t="s">
        <v>23</v>
      </c>
      <c r="D29" t="s">
        <v>23</v>
      </c>
      <c r="F29" t="s">
        <v>57</v>
      </c>
      <c r="G29" t="s">
        <v>71</v>
      </c>
      <c r="H29" t="s">
        <v>71</v>
      </c>
      <c r="I29" t="s">
        <v>71</v>
      </c>
    </row>
    <row r="30" spans="1:9" x14ac:dyDescent="0.2">
      <c r="A30" t="s">
        <v>40</v>
      </c>
      <c r="B30" s="4">
        <v>5013000</v>
      </c>
      <c r="C30" s="4">
        <v>5113000</v>
      </c>
      <c r="D30" s="4">
        <v>-12650000</v>
      </c>
      <c r="F30" t="s">
        <v>6</v>
      </c>
      <c r="G30" s="4">
        <v>76475000</v>
      </c>
      <c r="H30" s="4">
        <v>78407000</v>
      </c>
      <c r="I30" s="4">
        <v>86332000</v>
      </c>
    </row>
    <row r="31" spans="1:9" x14ac:dyDescent="0.2">
      <c r="F31" t="s">
        <v>58</v>
      </c>
    </row>
    <row r="32" spans="1:9" x14ac:dyDescent="0.2">
      <c r="F32" t="s">
        <v>59</v>
      </c>
      <c r="G32" t="s">
        <v>23</v>
      </c>
      <c r="H32" t="s">
        <v>23</v>
      </c>
      <c r="I32" t="s">
        <v>23</v>
      </c>
    </row>
    <row r="33" spans="6:9" x14ac:dyDescent="0.2">
      <c r="F33" t="s">
        <v>60</v>
      </c>
      <c r="G33" t="s">
        <v>23</v>
      </c>
      <c r="H33" t="s">
        <v>23</v>
      </c>
      <c r="I33" t="s">
        <v>23</v>
      </c>
    </row>
    <row r="34" spans="6:9" x14ac:dyDescent="0.2">
      <c r="F34" t="s">
        <v>61</v>
      </c>
      <c r="G34" t="s">
        <v>23</v>
      </c>
      <c r="H34" t="s">
        <v>23</v>
      </c>
      <c r="I34" t="s">
        <v>23</v>
      </c>
    </row>
    <row r="35" spans="6:9" x14ac:dyDescent="0.2">
      <c r="F35" t="s">
        <v>62</v>
      </c>
      <c r="G35" s="4">
        <v>18000</v>
      </c>
      <c r="H35" s="4">
        <v>19000</v>
      </c>
      <c r="I35" s="4">
        <v>20000</v>
      </c>
    </row>
    <row r="36" spans="6:9" x14ac:dyDescent="0.2">
      <c r="F36" t="s">
        <v>13</v>
      </c>
      <c r="G36" s="4">
        <v>29164000</v>
      </c>
      <c r="H36" s="4">
        <v>25563000</v>
      </c>
      <c r="I36" s="4">
        <v>21521000</v>
      </c>
    </row>
    <row r="37" spans="6:9" x14ac:dyDescent="0.2">
      <c r="F37" t="s">
        <v>14</v>
      </c>
      <c r="G37" s="4" t="s">
        <v>71</v>
      </c>
      <c r="H37" s="4" t="s">
        <v>71</v>
      </c>
      <c r="I37" s="4" t="s">
        <v>71</v>
      </c>
    </row>
    <row r="38" spans="6:9" x14ac:dyDescent="0.2">
      <c r="F38" t="s">
        <v>63</v>
      </c>
      <c r="G38">
        <v>3430000</v>
      </c>
      <c r="H38">
        <v>5465000</v>
      </c>
      <c r="I38">
        <v>6454000</v>
      </c>
    </row>
    <row r="39" spans="6:9" x14ac:dyDescent="0.2">
      <c r="F39" t="s">
        <v>64</v>
      </c>
      <c r="G39" s="4">
        <v>-5881000</v>
      </c>
      <c r="H39" s="4">
        <v>-3778000</v>
      </c>
      <c r="I39" s="4">
        <v>-5559000</v>
      </c>
    </row>
    <row r="40" spans="6:9" x14ac:dyDescent="0.2">
      <c r="F40" t="s">
        <v>65</v>
      </c>
      <c r="G40" s="4">
        <v>26731000</v>
      </c>
      <c r="H40" s="4">
        <v>27269000</v>
      </c>
      <c r="I40" s="4">
        <v>22436000</v>
      </c>
    </row>
    <row r="41" spans="6:9" x14ac:dyDescent="0.2">
      <c r="F41" t="s">
        <v>66</v>
      </c>
      <c r="G41" s="4">
        <v>-6536000</v>
      </c>
      <c r="H41" s="4">
        <v>-7024000</v>
      </c>
      <c r="I41" s="4">
        <v>-13148000</v>
      </c>
    </row>
  </sheetData>
  <pageMargins left="0.75" right="0.75" top="1" bottom="1" header="0.5" footer="0.5"/>
  <pageSetup paperSize="9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Soluzione</vt:lpstr>
      <vt:lpstr>Rendiconti finanziari</vt:lpstr>
    </vt:vector>
  </TitlesOfParts>
  <Company>Texas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vl13</dc:creator>
  <cp:lastModifiedBy>Ottorino Morresi</cp:lastModifiedBy>
  <dcterms:created xsi:type="dcterms:W3CDTF">2006-12-06T20:31:56Z</dcterms:created>
  <dcterms:modified xsi:type="dcterms:W3CDTF">2018-02-22T11:31:06Z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