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e" sheetId="1" r:id="rId4"/>
    <sheet state="visible" name="10-1" sheetId="2" r:id="rId5"/>
    <sheet state="visible" name="10-2" sheetId="3" r:id="rId6"/>
    <sheet state="visible" name="10-6" sheetId="4" r:id="rId7"/>
    <sheet state="visible" name="10-8" sheetId="5" r:id="rId8"/>
    <sheet state="visible" name="10-20" sheetId="6" r:id="rId9"/>
  </sheets>
  <externalReferences>
    <externalReference r:id="rId10"/>
  </externalReferences>
  <definedNames>
    <definedName name="Compounding">'[1]5-2'!#REF!</definedName>
  </definedNames>
  <calcPr/>
  <extLst>
    <ext uri="GoogleSheetsCustomDataVersion2">
      <go:sheetsCustomData xmlns:go="http://customooxmlschemas.google.com/" r:id="rId11" roundtripDataChecksum="P0/yuzUmprC8ZuEUWsYtzZe6yrzPvqJg4rn4WPYwsh8="/>
    </ext>
  </extLst>
</workbook>
</file>

<file path=xl/sharedStrings.xml><?xml version="1.0" encoding="utf-8"?>
<sst xmlns="http://schemas.openxmlformats.org/spreadsheetml/2006/main" count="111" uniqueCount="70">
  <si>
    <t>Problemi</t>
  </si>
  <si>
    <t>Topics</t>
  </si>
  <si>
    <t>Problem 10-1</t>
  </si>
  <si>
    <t>Expected Yield &amp; Standard Deviation</t>
  </si>
  <si>
    <t>Problem 10-2</t>
  </si>
  <si>
    <t>Problema 10-6</t>
  </si>
  <si>
    <t>Annual Yield</t>
  </si>
  <si>
    <t>Problema 10-8</t>
  </si>
  <si>
    <t>Confidence Interval</t>
  </si>
  <si>
    <t>Problema 10-20</t>
  </si>
  <si>
    <t>Comparison of Investiment Strategies</t>
  </si>
  <si>
    <t>Problema 10-1</t>
  </si>
  <si>
    <t>La figura sottostante mostra la distribuzione dei rendimenti, a un anno, del titolo RCS. Determinate:</t>
  </si>
  <si>
    <t>a.</t>
  </si>
  <si>
    <t>Il rendimento atteso.</t>
  </si>
  <si>
    <t>b.</t>
  </si>
  <si>
    <t>La deviazione standard del rendimento.</t>
  </si>
  <si>
    <t>Rendimento</t>
  </si>
  <si>
    <t>Probabilità</t>
  </si>
  <si>
    <t>X-X atteso</t>
  </si>
  <si>
    <t>(X-X atteso)^2</t>
  </si>
  <si>
    <t>Prob*(X-X atteso)^2</t>
  </si>
  <si>
    <t>Rendimento atteso</t>
  </si>
  <si>
    <t>Deviazione standard</t>
  </si>
  <si>
    <t>Problema 10-2</t>
  </si>
  <si>
    <t>La tabella sottostante mostra la distribuzione dei rendimenti ad un anno di Startup Inc.. Determinate:</t>
  </si>
  <si>
    <t>Usando i dati della tabella riportata di seguito, calcolate il rendimento derivante dall’investimento nell’azione Boeing (BA) dal 2 gennaio 2008 al 2 gennaio 2009 e dal 3 gennaio 2011 al 3 gennaio 2012, assumendo che tutti i dividendi siano immediatamente reinvestiti nell’azione.</t>
  </si>
  <si>
    <t>Prezzi e dividendi storici di Boeing</t>
  </si>
  <si>
    <t>Data</t>
  </si>
  <si>
    <t>Prezzo</t>
  </si>
  <si>
    <t>Dividendo</t>
  </si>
  <si>
    <t>Date</t>
  </si>
  <si>
    <t>Rendimento periodale</t>
  </si>
  <si>
    <t>1+rendimento</t>
  </si>
  <si>
    <t>Rendimento annuale</t>
  </si>
  <si>
    <t>Supponete che i rendimenti storici e quelli futuri siano indipendenti, identicamente distribuiti e tratti dalla stessa distribuzione.</t>
  </si>
  <si>
    <t>a. Calcolate l’intervallo di confidenza al 95% del rendimento annuo atteso dei quattro diversi investimenti riportati nelle Tabelle 10.3 e 10.4 (i dati comprendono gli estremi, perciò l’arco temporale è di 89 anni).</t>
  </si>
  <si>
    <t>b.  Supponete che i valori riportati nelle Tabelle 10.3 e 10.4 siano i dati reali di rendimento atteso e volatilità (quindi che siano stati stimati senza errore) e che i rendimenti abbiano una distribuzione normale. Per ogni investimento, calcolate la probabilità che un investitore non perda più del 5% nel prossimo anno (suggerimento: potete utilizzare la funzione DISTRIB.NORM(x;media;volatilità;1) di Excel per calcolare la probabilità che una variabile con  distribuzione normale e media e volatilità date assuma un valore minore di x).</t>
  </si>
  <si>
    <t>c. Tutte le probabilità calcolate al punto (b) hanno senso? Se sì, spiegate. Se no, riuscite a individuarne il motivo?</t>
  </si>
  <si>
    <t>Punto (a) :</t>
  </si>
  <si>
    <t>Punto (b) :</t>
  </si>
  <si>
    <t>Investimento</t>
  </si>
  <si>
    <t>volatilità del rendimento (Deviazione standard)</t>
  </si>
  <si>
    <t>rendimento annuo medio</t>
  </si>
  <si>
    <t>errore standard</t>
  </si>
  <si>
    <t>intervallo di confidenza limite inferiore</t>
  </si>
  <si>
    <t>intervallo di confidenza limite superiore</t>
  </si>
  <si>
    <t>probabilità di un rendimento non inferiore a -5%</t>
  </si>
  <si>
    <t>Small cap</t>
  </si>
  <si>
    <t>S&amp;P 500</t>
  </si>
  <si>
    <t>Obbligazioni societarie</t>
  </si>
  <si>
    <t>Buoni del tesoro</t>
  </si>
  <si>
    <t xml:space="preserve">c.  </t>
  </si>
  <si>
    <t xml:space="preserve">No, non è possible perdere soldi investendo in buoni del Tesoro. </t>
  </si>
  <si>
    <t>Supponete che il tasso di interesse privo di rischio sia del 2% e che il mercato azionario offra, con uguale probabilità,  un rendimento del 28% oppure del –10% ogni anno. Confrontate le due strategie di investimento seguenti: (1) investire per un anno nell’opportunità priva di rischio e un anno nel mercato; (2) investire per entrambi gli anni nel mercato.</t>
  </si>
  <si>
    <t>Quale strategia ha il rendimento finale atteso più elevato?</t>
  </si>
  <si>
    <t>Quale strategia ha la più alta deviazione standard del rendimento finale?</t>
  </si>
  <si>
    <t>c.</t>
  </si>
  <si>
    <t xml:space="preserve">Detenendo le azioni per un periodo più lungo si riduce il rischio?
</t>
  </si>
  <si>
    <t xml:space="preserve">Rendimento </t>
  </si>
  <si>
    <t>Opportunità priva di rischio</t>
  </si>
  <si>
    <t>Mercato azionario</t>
  </si>
  <si>
    <t>Strategia 1:</t>
  </si>
  <si>
    <t>Strategia 2:</t>
  </si>
  <si>
    <t>Rendimento se lo scenario è favorevole in entrambi gli anni:</t>
  </si>
  <si>
    <t>Rendimento nello scenario favorevole:</t>
  </si>
  <si>
    <t>Rendimento se lo scenario è un anno favorevole e un anno sfavorevole:</t>
  </si>
  <si>
    <t>Rendimento nello scenario sfavorevole:</t>
  </si>
  <si>
    <t>Rendimento se lo scenario è sfavorevole in entrambi gli anni:</t>
  </si>
  <si>
    <t>No.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</si>
</sst>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_);\(#,##0.0\)"/>
    <numFmt numFmtId="165" formatCode="#,##0.000_);\(#,##0.000\)"/>
    <numFmt numFmtId="166" formatCode="#,##0.0000_);\(#,##0.0000\)"/>
    <numFmt numFmtId="167" formatCode="0.0%"/>
    <numFmt numFmtId="168" formatCode="D/M/YYYY"/>
    <numFmt numFmtId="169" formatCode="m/d/yy"/>
    <numFmt numFmtId="170" formatCode="0.0000"/>
  </numFmts>
  <fonts count="19">
    <font>
      <sz val="10.0"/>
      <color rgb="FF000000"/>
      <name val="Calibri"/>
      <scheme val="minor"/>
    </font>
    <font>
      <b/>
      <sz val="14.0"/>
      <color rgb="FFFFFFFF"/>
      <name val="Times New Roman"/>
    </font>
    <font>
      <b/>
      <sz val="10.0"/>
      <color theme="1"/>
      <name val="Arial"/>
    </font>
    <font>
      <sz val="14.0"/>
      <color theme="1"/>
      <name val="Times"/>
    </font>
    <font>
      <u/>
      <sz val="14.0"/>
      <color rgb="FF0000D4"/>
      <name val="Times New Roman"/>
    </font>
    <font>
      <b/>
      <sz val="10.0"/>
      <color theme="1"/>
      <name val="Times"/>
    </font>
    <font>
      <u/>
      <sz val="14.0"/>
      <color rgb="FF0000D4"/>
      <name val="Times"/>
    </font>
    <font>
      <b/>
      <sz val="14.0"/>
      <color rgb="FFDD0806"/>
      <name val="Times New Roman"/>
    </font>
    <font>
      <b/>
      <u/>
      <sz val="14.0"/>
      <color theme="1"/>
      <name val="Times"/>
    </font>
    <font>
      <u/>
      <sz val="14.0"/>
      <color rgb="FF0000D4"/>
      <name val="Times"/>
    </font>
    <font>
      <sz val="10.0"/>
      <color theme="1"/>
      <name val="Arial"/>
    </font>
    <font>
      <sz val="14.0"/>
      <color theme="1"/>
      <name val="Times New Roman"/>
    </font>
    <font/>
    <font>
      <b/>
      <sz val="14.0"/>
      <color theme="1"/>
      <name val="Times New Roman"/>
    </font>
    <font>
      <b/>
      <sz val="14.0"/>
      <color rgb="FF1F497D"/>
      <name val="Times New Roman"/>
    </font>
    <font>
      <b/>
      <sz val="14.0"/>
      <color rgb="FF000090"/>
      <name val="Times New Roman"/>
    </font>
    <font>
      <sz val="14.0"/>
      <color rgb="FF006411"/>
      <name val="Times New Roman"/>
    </font>
    <font>
      <sz val="14.0"/>
      <color rgb="FFFFFFFF"/>
      <name val="Times New Roman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90"/>
        <bgColor rgb="FF000090"/>
      </patternFill>
    </fill>
    <fill>
      <patternFill patternType="solid">
        <fgColor rgb="FFFFFFFF"/>
        <bgColor rgb="FFFFFFFF"/>
      </patternFill>
    </fill>
  </fills>
  <borders count="36">
    <border/>
    <border>
      <left/>
      <right/>
      <top/>
      <bottom/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top" wrapText="0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readingOrder="0"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top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top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9" numFmtId="0" xfId="0" applyAlignment="1" applyFont="1">
      <alignment horizontal="left" shrinkToFit="0" vertical="bottom" wrapText="1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top"/>
    </xf>
    <xf borderId="2" fillId="3" fontId="11" numFmtId="0" xfId="0" applyAlignment="1" applyBorder="1" applyFill="1" applyFont="1">
      <alignment vertical="bottom"/>
    </xf>
    <xf borderId="3" fillId="3" fontId="11" numFmtId="0" xfId="0" applyAlignment="1" applyBorder="1" applyFont="1">
      <alignment vertical="bottom"/>
    </xf>
    <xf borderId="4" fillId="3" fontId="11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5" fillId="3" fontId="11" numFmtId="0" xfId="0" applyAlignment="1" applyBorder="1" applyFont="1">
      <alignment vertical="bottom"/>
    </xf>
    <xf borderId="6" fillId="2" fontId="1" numFmtId="0" xfId="0" applyAlignment="1" applyBorder="1" applyFont="1">
      <alignment horizontal="left" vertical="bottom"/>
    </xf>
    <xf borderId="7" fillId="0" fontId="12" numFmtId="0" xfId="0" applyAlignment="1" applyBorder="1" applyFont="1">
      <alignment vertical="top"/>
    </xf>
    <xf borderId="8" fillId="0" fontId="12" numFmtId="0" xfId="0" applyAlignment="1" applyBorder="1" applyFont="1">
      <alignment vertical="top"/>
    </xf>
    <xf borderId="1" fillId="2" fontId="11" numFmtId="0" xfId="0" applyAlignment="1" applyBorder="1" applyFont="1">
      <alignment vertical="bottom"/>
    </xf>
    <xf borderId="9" fillId="3" fontId="11" numFmtId="0" xfId="0" applyAlignment="1" applyBorder="1" applyFont="1">
      <alignment vertical="bottom"/>
    </xf>
    <xf borderId="1" fillId="3" fontId="11" numFmtId="0" xfId="0" applyAlignment="1" applyBorder="1" applyFont="1">
      <alignment vertical="bottom"/>
    </xf>
    <xf borderId="6" fillId="3" fontId="11" numFmtId="0" xfId="0" applyAlignment="1" applyBorder="1" applyFont="1">
      <alignment horizontal="left" shrinkToFit="0" vertical="center" wrapText="1"/>
    </xf>
    <xf borderId="1" fillId="3" fontId="13" numFmtId="0" xfId="0" applyAlignment="1" applyBorder="1" applyFont="1">
      <alignment horizontal="right" vertical="top"/>
    </xf>
    <xf borderId="1" fillId="3" fontId="11" numFmtId="0" xfId="0" applyAlignment="1" applyBorder="1" applyFont="1">
      <alignment shrinkToFit="0" vertical="bottom" wrapText="1"/>
    </xf>
    <xf borderId="9" fillId="3" fontId="10" numFmtId="0" xfId="0" applyAlignment="1" applyBorder="1" applyFont="1">
      <alignment vertical="top"/>
    </xf>
    <xf borderId="0" fillId="0" fontId="11" numFmtId="1" xfId="0" applyAlignment="1" applyFont="1" applyNumberFormat="1">
      <alignment shrinkToFit="0" vertical="bottom" wrapText="1"/>
    </xf>
    <xf borderId="5" fillId="3" fontId="10" numFmtId="0" xfId="0" applyAlignment="1" applyBorder="1" applyFont="1">
      <alignment vertical="top"/>
    </xf>
    <xf borderId="1" fillId="3" fontId="10" numFmtId="0" xfId="0" applyAlignment="1" applyBorder="1" applyFont="1">
      <alignment vertical="top"/>
    </xf>
    <xf borderId="0" fillId="0" fontId="10" numFmtId="9" xfId="0" applyAlignment="1" applyFont="1" applyNumberFormat="1">
      <alignment vertical="top"/>
    </xf>
    <xf borderId="0" fillId="0" fontId="10" numFmtId="1" xfId="0" applyAlignment="1" applyFont="1" applyNumberFormat="1">
      <alignment horizontal="right" vertical="bottom"/>
    </xf>
    <xf borderId="6" fillId="3" fontId="11" numFmtId="0" xfId="0" applyAlignment="1" applyBorder="1" applyFont="1">
      <alignment horizontal="left" shrinkToFit="0" vertical="bottom" wrapText="1"/>
    </xf>
    <xf borderId="1" fillId="3" fontId="11" numFmtId="0" xfId="0" applyAlignment="1" applyBorder="1" applyFont="1">
      <alignment horizontal="center" vertical="bottom"/>
    </xf>
    <xf borderId="6" fillId="3" fontId="11" numFmtId="0" xfId="0" applyAlignment="1" applyBorder="1" applyFont="1">
      <alignment horizontal="center" vertical="bottom"/>
    </xf>
    <xf borderId="1" fillId="3" fontId="13" numFmtId="0" xfId="0" applyAlignment="1" applyBorder="1" applyFont="1">
      <alignment horizontal="center" shrinkToFit="0" vertical="bottom" wrapText="1"/>
    </xf>
    <xf borderId="0" fillId="0" fontId="14" numFmtId="9" xfId="0" applyAlignment="1" applyFont="1" applyNumberFormat="1">
      <alignment vertical="top"/>
    </xf>
    <xf borderId="10" fillId="3" fontId="15" numFmtId="9" xfId="0" applyAlignment="1" applyBorder="1" applyFont="1" applyNumberFormat="1">
      <alignment vertical="bottom"/>
    </xf>
    <xf borderId="11" fillId="3" fontId="15" numFmtId="164" xfId="0" applyAlignment="1" applyBorder="1" applyFont="1" applyNumberFormat="1">
      <alignment horizontal="center" vertical="bottom"/>
    </xf>
    <xf borderId="1" fillId="3" fontId="15" numFmtId="39" xfId="0" applyAlignment="1" applyBorder="1" applyFont="1" applyNumberFormat="1">
      <alignment horizontal="center" vertical="bottom"/>
    </xf>
    <xf borderId="1" fillId="3" fontId="15" numFmtId="165" xfId="0" applyAlignment="1" applyBorder="1" applyFont="1" applyNumberFormat="1">
      <alignment horizontal="center" vertical="bottom"/>
    </xf>
    <xf borderId="1" fillId="3" fontId="15" numFmtId="166" xfId="0" applyAlignment="1" applyBorder="1" applyFont="1" applyNumberFormat="1">
      <alignment horizontal="center" vertical="bottom"/>
    </xf>
    <xf borderId="1" fillId="3" fontId="15" numFmtId="39" xfId="0" applyAlignment="1" applyBorder="1" applyFont="1" applyNumberFormat="1">
      <alignment vertical="bottom"/>
    </xf>
    <xf borderId="10" fillId="3" fontId="16" numFmtId="10" xfId="0" applyAlignment="1" applyBorder="1" applyFont="1" applyNumberFormat="1">
      <alignment vertical="bottom"/>
    </xf>
    <xf borderId="12" fillId="3" fontId="10" numFmtId="0" xfId="0" applyAlignment="1" applyBorder="1" applyFont="1">
      <alignment vertical="top"/>
    </xf>
    <xf borderId="13" fillId="3" fontId="10" numFmtId="0" xfId="0" applyAlignment="1" applyBorder="1" applyFont="1">
      <alignment vertical="top"/>
    </xf>
    <xf borderId="14" fillId="3" fontId="10" numFmtId="0" xfId="0" applyAlignment="1" applyBorder="1" applyFont="1">
      <alignment vertical="top"/>
    </xf>
    <xf borderId="0" fillId="0" fontId="17" numFmtId="0" xfId="0" applyAlignment="1" applyFont="1">
      <alignment shrinkToFit="0" vertical="bottom" wrapText="1"/>
    </xf>
    <xf borderId="0" fillId="0" fontId="18" numFmtId="9" xfId="0" applyAlignment="1" applyFont="1" applyNumberFormat="1">
      <alignment horizontal="right" vertical="bottom"/>
    </xf>
    <xf borderId="0" fillId="0" fontId="18" numFmtId="1" xfId="0" applyAlignment="1" applyFont="1" applyNumberFormat="1">
      <alignment horizontal="right" vertical="bottom"/>
    </xf>
    <xf borderId="5" fillId="3" fontId="2" numFmtId="0" xfId="0" applyAlignment="1" applyBorder="1" applyFont="1">
      <alignment vertical="bottom"/>
    </xf>
    <xf borderId="15" fillId="3" fontId="13" numFmtId="0" xfId="0" applyAlignment="1" applyBorder="1" applyFont="1">
      <alignment horizontal="center" shrinkToFit="0" vertical="bottom" wrapText="1"/>
    </xf>
    <xf borderId="1" fillId="3" fontId="11" numFmtId="9" xfId="0" applyAlignment="1" applyBorder="1" applyFont="1" applyNumberFormat="1">
      <alignment horizontal="center" vertical="top"/>
    </xf>
    <xf borderId="10" fillId="3" fontId="15" numFmtId="167" xfId="0" applyAlignment="1" applyBorder="1" applyFont="1" applyNumberFormat="1">
      <alignment vertical="bottom"/>
    </xf>
    <xf borderId="1" fillId="3" fontId="15" numFmtId="164" xfId="0" applyAlignment="1" applyBorder="1" applyFont="1" applyNumberFormat="1">
      <alignment horizontal="center" vertical="bottom"/>
    </xf>
    <xf borderId="10" fillId="3" fontId="16" numFmtId="167" xfId="0" applyAlignment="1" applyBorder="1" applyFont="1" applyNumberFormat="1">
      <alignment vertical="bottom"/>
    </xf>
    <xf borderId="1" fillId="3" fontId="11" numFmtId="0" xfId="0" applyAlignment="1" applyBorder="1" applyFont="1">
      <alignment shrinkToFit="0" vertical="center" wrapText="1"/>
    </xf>
    <xf borderId="16" fillId="3" fontId="13" numFmtId="0" xfId="0" applyAlignment="1" applyBorder="1" applyFont="1">
      <alignment horizontal="center" vertical="top"/>
    </xf>
    <xf borderId="17" fillId="0" fontId="12" numFmtId="0" xfId="0" applyAlignment="1" applyBorder="1" applyFont="1">
      <alignment vertical="top"/>
    </xf>
    <xf borderId="18" fillId="0" fontId="12" numFmtId="0" xfId="0" applyAlignment="1" applyBorder="1" applyFont="1">
      <alignment vertical="top"/>
    </xf>
    <xf borderId="19" fillId="3" fontId="13" numFmtId="0" xfId="0" applyAlignment="1" applyBorder="1" applyFont="1">
      <alignment horizontal="center" shrinkToFit="0" vertical="bottom" wrapText="1"/>
    </xf>
    <xf borderId="1" fillId="3" fontId="11" numFmtId="168" xfId="0" applyAlignment="1" applyBorder="1" applyFont="1" applyNumberFormat="1">
      <alignment horizontal="right" vertical="top"/>
    </xf>
    <xf borderId="1" fillId="3" fontId="11" numFmtId="2" xfId="0" applyAlignment="1" applyBorder="1" applyFont="1" applyNumberFormat="1">
      <alignment horizontal="center" vertical="top"/>
    </xf>
    <xf borderId="1" fillId="3" fontId="11" numFmtId="169" xfId="0" applyAlignment="1" applyBorder="1" applyFont="1" applyNumberFormat="1">
      <alignment horizontal="right" vertical="top"/>
    </xf>
    <xf borderId="10" fillId="3" fontId="11" numFmtId="169" xfId="0" applyAlignment="1" applyBorder="1" applyFont="1" applyNumberFormat="1">
      <alignment horizontal="center" vertical="top"/>
    </xf>
    <xf borderId="10" fillId="3" fontId="11" numFmtId="0" xfId="0" applyAlignment="1" applyBorder="1" applyFont="1">
      <alignment horizontal="center" shrinkToFit="0" vertical="bottom" wrapText="1"/>
    </xf>
    <xf borderId="10" fillId="3" fontId="11" numFmtId="0" xfId="0" applyAlignment="1" applyBorder="1" applyFont="1">
      <alignment horizontal="center" vertical="top"/>
    </xf>
    <xf borderId="10" fillId="3" fontId="11" numFmtId="0" xfId="0" applyAlignment="1" applyBorder="1" applyFont="1">
      <alignment vertical="top"/>
    </xf>
    <xf borderId="10" fillId="3" fontId="11" numFmtId="168" xfId="0" applyAlignment="1" applyBorder="1" applyFont="1" applyNumberFormat="1">
      <alignment horizontal="right" vertical="top"/>
    </xf>
    <xf borderId="10" fillId="3" fontId="11" numFmtId="170" xfId="0" applyAlignment="1" applyBorder="1" applyFont="1" applyNumberFormat="1">
      <alignment horizontal="center" vertical="top"/>
    </xf>
    <xf borderId="10" fillId="3" fontId="11" numFmtId="2" xfId="0" applyAlignment="1" applyBorder="1" applyFont="1" applyNumberFormat="1">
      <alignment horizontal="center" vertical="top"/>
    </xf>
    <xf borderId="1" fillId="3" fontId="11" numFmtId="0" xfId="0" applyAlignment="1" applyBorder="1" applyFont="1">
      <alignment horizontal="center" shrinkToFit="0" vertical="bottom" wrapText="1"/>
    </xf>
    <xf borderId="1" fillId="3" fontId="11" numFmtId="0" xfId="0" applyAlignment="1" applyBorder="1" applyFont="1">
      <alignment vertical="top"/>
    </xf>
    <xf borderId="1" fillId="3" fontId="16" numFmtId="10" xfId="0" applyAlignment="1" applyBorder="1" applyFont="1" applyNumberFormat="1">
      <alignment vertical="top"/>
    </xf>
    <xf borderId="20" fillId="3" fontId="10" numFmtId="0" xfId="0" applyAlignment="1" applyBorder="1" applyFont="1">
      <alignment vertical="top"/>
    </xf>
    <xf borderId="21" fillId="3" fontId="10" numFmtId="0" xfId="0" applyAlignment="1" applyBorder="1" applyFont="1">
      <alignment vertical="top"/>
    </xf>
    <xf borderId="22" fillId="3" fontId="10" numFmtId="0" xfId="0" applyAlignment="1" applyBorder="1" applyFont="1">
      <alignment vertical="top"/>
    </xf>
    <xf borderId="23" fillId="3" fontId="11" numFmtId="0" xfId="0" applyAlignment="1" applyBorder="1" applyFont="1">
      <alignment vertical="bottom"/>
    </xf>
    <xf borderId="24" fillId="3" fontId="11" numFmtId="0" xfId="0" applyAlignment="1" applyBorder="1" applyFont="1">
      <alignment vertical="bottom"/>
    </xf>
    <xf borderId="1" fillId="3" fontId="11" numFmtId="0" xfId="0" applyAlignment="1" applyBorder="1" applyFont="1">
      <alignment horizontal="left" shrinkToFit="0" vertical="center" wrapText="1"/>
    </xf>
    <xf borderId="25" fillId="3" fontId="11" numFmtId="0" xfId="0" applyAlignment="1" applyBorder="1" applyFont="1">
      <alignment horizontal="center" shrinkToFit="0" vertical="center" wrapText="1"/>
    </xf>
    <xf borderId="26" fillId="0" fontId="12" numFmtId="0" xfId="0" applyAlignment="1" applyBorder="1" applyFont="1">
      <alignment vertical="top"/>
    </xf>
    <xf borderId="23" fillId="3" fontId="10" numFmtId="0" xfId="0" applyAlignment="1" applyBorder="1" applyFont="1">
      <alignment vertical="top"/>
    </xf>
    <xf borderId="10" fillId="3" fontId="11" numFmtId="0" xfId="0" applyAlignment="1" applyBorder="1" applyFont="1">
      <alignment horizontal="left" shrinkToFit="0" vertical="top" wrapText="1"/>
    </xf>
    <xf borderId="10" fillId="3" fontId="11" numFmtId="0" xfId="0" applyAlignment="1" applyBorder="1" applyFont="1">
      <alignment horizontal="center" shrinkToFit="0" vertical="top" wrapText="1"/>
    </xf>
    <xf borderId="24" fillId="3" fontId="10" numFmtId="0" xfId="0" applyAlignment="1" applyBorder="1" applyFont="1">
      <alignment vertical="top"/>
    </xf>
    <xf borderId="10" fillId="3" fontId="11" numFmtId="10" xfId="0" applyAlignment="1" applyBorder="1" applyFont="1" applyNumberForma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27" fillId="3" fontId="10" numFmtId="0" xfId="0" applyAlignment="1" applyBorder="1" applyFont="1">
      <alignment vertical="top"/>
    </xf>
    <xf borderId="28" fillId="3" fontId="10" numFmtId="0" xfId="0" applyAlignment="1" applyBorder="1" applyFont="1">
      <alignment vertical="top"/>
    </xf>
    <xf borderId="29" fillId="3" fontId="10" numFmtId="0" xfId="0" applyAlignment="1" applyBorder="1" applyFont="1">
      <alignment vertical="top"/>
    </xf>
    <xf borderId="20" fillId="3" fontId="11" numFmtId="0" xfId="0" applyAlignment="1" applyBorder="1" applyFont="1">
      <alignment vertical="top"/>
    </xf>
    <xf borderId="21" fillId="3" fontId="11" numFmtId="0" xfId="0" applyAlignment="1" applyBorder="1" applyFont="1">
      <alignment vertical="top"/>
    </xf>
    <xf borderId="23" fillId="3" fontId="11" numFmtId="0" xfId="0" applyAlignment="1" applyBorder="1" applyFont="1">
      <alignment vertical="top"/>
    </xf>
    <xf borderId="1" fillId="3" fontId="13" numFmtId="0" xfId="0" applyAlignment="1" applyBorder="1" applyFont="1">
      <alignment vertical="top"/>
    </xf>
    <xf borderId="6" fillId="3" fontId="11" numFmtId="0" xfId="0" applyAlignment="1" applyBorder="1" applyFont="1">
      <alignment horizontal="left" vertical="top"/>
    </xf>
    <xf borderId="6" fillId="3" fontId="11" numFmtId="0" xfId="0" applyAlignment="1" applyBorder="1" applyFont="1">
      <alignment horizontal="left" shrinkToFit="0" vertical="top" wrapText="1"/>
    </xf>
    <xf borderId="1" fillId="3" fontId="11" numFmtId="0" xfId="0" applyAlignment="1" applyBorder="1" applyFont="1">
      <alignment horizontal="left" vertical="top"/>
    </xf>
    <xf borderId="10" fillId="3" fontId="11" numFmtId="0" xfId="0" applyAlignment="1" applyBorder="1" applyFont="1">
      <alignment shrinkToFit="0" vertical="top" wrapText="1"/>
    </xf>
    <xf borderId="10" fillId="3" fontId="11" numFmtId="0" xfId="0" applyAlignment="1" applyBorder="1" applyFont="1">
      <alignment horizontal="center" shrinkToFit="0" vertical="center" wrapText="1"/>
    </xf>
    <xf borderId="10" fillId="3" fontId="11" numFmtId="9" xfId="0" applyAlignment="1" applyBorder="1" applyFont="1" applyNumberFormat="1">
      <alignment horizontal="center" vertical="center"/>
    </xf>
    <xf borderId="10" fillId="3" fontId="11" numFmtId="10" xfId="0" applyAlignment="1" applyBorder="1" applyFont="1" applyNumberFormat="1">
      <alignment horizontal="center" vertical="center"/>
    </xf>
    <xf borderId="10" fillId="3" fontId="11" numFmtId="0" xfId="0" applyAlignment="1" applyBorder="1" applyFont="1">
      <alignment horizontal="center" vertical="center"/>
    </xf>
    <xf borderId="30" fillId="3" fontId="11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vertical="top"/>
    </xf>
    <xf borderId="32" fillId="3" fontId="11" numFmtId="0" xfId="0" applyAlignment="1" applyBorder="1" applyFont="1">
      <alignment horizontal="center" vertical="top"/>
    </xf>
    <xf borderId="33" fillId="0" fontId="12" numFmtId="0" xfId="0" applyAlignment="1" applyBorder="1" applyFont="1">
      <alignment vertical="top"/>
    </xf>
    <xf borderId="25" fillId="3" fontId="11" numFmtId="0" xfId="0" applyAlignment="1" applyBorder="1" applyFont="1">
      <alignment horizontal="center" vertical="top"/>
    </xf>
    <xf borderId="34" fillId="0" fontId="12" numFmtId="0" xfId="0" applyAlignment="1" applyBorder="1" applyFont="1">
      <alignment vertical="top"/>
    </xf>
    <xf borderId="35" fillId="0" fontId="12" numFmtId="0" xfId="0" applyAlignment="1" applyBorder="1" applyFont="1">
      <alignment vertical="top"/>
    </xf>
    <xf borderId="10" fillId="3" fontId="11" numFmtId="9" xfId="0" applyAlignment="1" applyBorder="1" applyFont="1" applyNumberFormat="1">
      <alignment vertical="top"/>
    </xf>
    <xf borderId="10" fillId="3" fontId="11" numFmtId="10" xfId="0" applyAlignment="1" applyBorder="1" applyFont="1" applyNumberFormat="1">
      <alignment vertical="top"/>
    </xf>
    <xf borderId="27" fillId="3" fontId="11" numFmtId="0" xfId="0" applyAlignment="1" applyBorder="1" applyFont="1">
      <alignment vertical="top"/>
    </xf>
    <xf borderId="28" fillId="3" fontId="11" numFmtId="0" xfId="0" applyAlignment="1" applyBorder="1" applyFont="1">
      <alignment vertical="top"/>
    </xf>
    <xf borderId="0" fillId="0" fontId="1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346153846153846"/>
          <c:y val="0.060453474857174484"/>
          <c:w val="0.8173076923076923"/>
          <c:h val="0.7733006992146902"/>
        </c:manualLayout>
      </c:layout>
      <c:barChart>
        <c:barDir val="col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cat>
            <c:strRef>
              <c:f>'10-1'!$D$26:$D$30</c:f>
            </c:strRef>
          </c:cat>
          <c:val>
            <c:numRef>
              <c:f>'10-1'!$E$26:$E$30</c:f>
              <c:numCache/>
            </c:numRef>
          </c:val>
        </c:ser>
        <c:axId val="824782954"/>
        <c:axId val="1602128311"/>
      </c:barChart>
      <c:catAx>
        <c:axId val="82478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Rendimento</a:t>
                </a:r>
              </a:p>
            </c:rich>
          </c:tx>
          <c:layout>
            <c:manualLayout>
              <c:xMode val="edge"/>
              <c:yMode val="edge"/>
              <c:x val="0.48214285714285715"/>
              <c:y val="0.9143587404219309"/>
            </c:manualLayout>
          </c:layout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02128311"/>
      </c:catAx>
      <c:valAx>
        <c:axId val="1602128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Arial"/>
                  </a:rPr>
                  <a:t>Probabilità (%)</a:t>
                </a:r>
              </a:p>
            </c:rich>
          </c:tx>
          <c:layout>
            <c:manualLayout>
              <c:xMode val="edge"/>
              <c:yMode val="edge"/>
              <c:x val="0.046703296703296704"/>
              <c:y val="0.317380617095407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2478295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7</xdr:row>
      <xdr:rowOff>104775</xdr:rowOff>
    </xdr:from>
    <xdr:ext cx="6934200" cy="2562225"/>
    <xdr:graphicFrame>
      <xdr:nvGraphicFramePr>
        <xdr:cNvPr id="16348115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.PSF\Untitled\Documents%20and%20Settings\Nicole\My%20Documents\GreenPenQA\Jobs\Spoke&amp;Wheel\Berk_DeMarzo\Excel_Spreadsheets_Sols\XLS\chapter%205%20revision%203%20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5-2"/>
      <sheetName val="5-3"/>
      <sheetName val="5-7"/>
      <sheetName val="5-14"/>
      <sheetName val="5-15"/>
      <sheetName val="5-17"/>
      <sheetName val="5-18"/>
      <sheetName val="5-25"/>
      <sheetName val="5-26"/>
      <sheetName val="5-27"/>
      <sheetName val="5-2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34.29"/>
    <col customWidth="1" min="4" max="4" width="24.29"/>
    <col customWidth="1" min="5" max="26" width="8.86"/>
  </cols>
  <sheetData>
    <row r="1" ht="12.75" customHeight="1"/>
    <row r="2" ht="12.75" customHeight="1">
      <c r="C2" s="1" t="s">
        <v>0</v>
      </c>
      <c r="D2" s="2" t="s">
        <v>1</v>
      </c>
    </row>
    <row r="3" ht="12.75" customHeight="1">
      <c r="C3" s="3"/>
    </row>
    <row r="4" ht="15.75" customHeight="1">
      <c r="A4" s="4"/>
      <c r="B4" s="4"/>
      <c r="C4" s="5" t="s">
        <v>2</v>
      </c>
      <c r="D4" s="6" t="s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/>
      <c r="C5" s="7" t="s">
        <v>4</v>
      </c>
      <c r="D5" s="6" t="s">
        <v>3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5" t="s">
        <v>5</v>
      </c>
      <c r="D6" s="6" t="s">
        <v>6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5" t="s">
        <v>7</v>
      </c>
      <c r="D7" s="6" t="s">
        <v>8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5" t="s">
        <v>9</v>
      </c>
      <c r="D8" s="6" t="s">
        <v>10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7"/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9"/>
      <c r="B12" s="4"/>
      <c r="C12" s="7"/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7"/>
      <c r="D13" s="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7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B15" s="10"/>
      <c r="C15" s="11"/>
      <c r="D15" s="8"/>
    </row>
    <row r="16" ht="12.75" customHeight="1">
      <c r="C16" s="11"/>
      <c r="D16" s="8"/>
    </row>
    <row r="17" ht="12.75" customHeight="1"/>
    <row r="18" ht="12.75" customHeight="1"/>
    <row r="19" ht="12.75" customHeight="1">
      <c r="E19" s="12"/>
      <c r="F19" s="12"/>
    </row>
    <row r="20" ht="12.75" customHeight="1">
      <c r="A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2.75" customHeight="1">
      <c r="A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2.75" customHeight="1">
      <c r="A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2.75" customHeight="1">
      <c r="A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2.75" customHeight="1">
      <c r="A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2.75" customHeight="1">
      <c r="A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2.75" customHeight="1">
      <c r="A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2.75" customHeight="1">
      <c r="A27" s="12"/>
      <c r="C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2.75" customHeight="1">
      <c r="A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2.75" customHeight="1">
      <c r="A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2.75" customHeight="1">
      <c r="A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2.75" customHeight="1">
      <c r="A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display="Problem 10-1" location="'10-1'!A1" ref="C4"/>
    <hyperlink display="Problem 10-2" location="'10-2'!A1" ref="C5"/>
    <hyperlink display="Problema 10-6" location="'10-6'!A1" ref="C6"/>
    <hyperlink display="Problema 10-8" location="'10-8'!A1" ref="C7"/>
    <hyperlink display="Problema 10-20" location="'10-20'!A1" ref="C8"/>
  </hyperlink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.43"/>
    <col customWidth="1" min="3" max="3" width="24.43"/>
    <col customWidth="1" min="4" max="4" width="21.71"/>
    <col customWidth="1" min="5" max="5" width="14.86"/>
    <col customWidth="1" min="6" max="6" width="14.57"/>
    <col customWidth="1" min="7" max="7" width="19.14"/>
    <col customWidth="1" min="8" max="8" width="26.29"/>
    <col customWidth="1" min="9" max="9" width="10.0"/>
    <col customWidth="1" min="10" max="11" width="8.86"/>
    <col customWidth="1" min="12" max="12" width="13.14"/>
    <col customWidth="1" min="13" max="13" width="12.86"/>
    <col customWidth="1" min="14" max="26" width="8.86"/>
  </cols>
  <sheetData>
    <row r="1" ht="12.75" customHeight="1">
      <c r="A1" s="14"/>
      <c r="B1" s="15"/>
      <c r="C1" s="15"/>
      <c r="D1" s="15"/>
      <c r="E1" s="15"/>
      <c r="F1" s="15"/>
      <c r="G1" s="15"/>
      <c r="H1" s="15"/>
      <c r="I1" s="15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8"/>
      <c r="B2" s="19" t="s">
        <v>11</v>
      </c>
      <c r="C2" s="20"/>
      <c r="D2" s="20"/>
      <c r="E2" s="20"/>
      <c r="F2" s="21"/>
      <c r="G2" s="1"/>
      <c r="H2" s="22"/>
      <c r="I2" s="22"/>
      <c r="J2" s="23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18"/>
      <c r="B3" s="24"/>
      <c r="C3" s="24"/>
      <c r="D3" s="24"/>
      <c r="E3" s="24"/>
      <c r="F3" s="24"/>
      <c r="G3" s="24"/>
      <c r="H3" s="24"/>
      <c r="I3" s="24"/>
      <c r="J3" s="2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1.75" customHeight="1">
      <c r="A4" s="18"/>
      <c r="B4" s="25" t="s">
        <v>12</v>
      </c>
      <c r="C4" s="20"/>
      <c r="D4" s="20"/>
      <c r="E4" s="20"/>
      <c r="F4" s="20"/>
      <c r="G4" s="20"/>
      <c r="H4" s="20"/>
      <c r="I4" s="21"/>
      <c r="J4" s="2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8.75" customHeight="1">
      <c r="A5" s="18"/>
      <c r="B5" s="26" t="s">
        <v>13</v>
      </c>
      <c r="C5" s="27" t="s">
        <v>14</v>
      </c>
      <c r="D5" s="27"/>
      <c r="E5" s="27"/>
      <c r="F5" s="27"/>
      <c r="G5" s="27"/>
      <c r="H5" s="27"/>
      <c r="I5" s="27"/>
      <c r="J5" s="28"/>
      <c r="L5" s="29"/>
      <c r="M5" s="29"/>
    </row>
    <row r="6" ht="7.5" customHeight="1">
      <c r="A6" s="30"/>
      <c r="B6" s="31"/>
      <c r="C6" s="31"/>
      <c r="D6" s="31"/>
      <c r="E6" s="31"/>
      <c r="F6" s="31"/>
      <c r="G6" s="31"/>
      <c r="H6" s="31"/>
      <c r="I6" s="31"/>
      <c r="J6" s="28"/>
      <c r="L6" s="32"/>
      <c r="M6" s="33"/>
    </row>
    <row r="7" ht="12.75" customHeight="1">
      <c r="A7" s="18"/>
      <c r="B7" s="26" t="s">
        <v>15</v>
      </c>
      <c r="C7" s="34" t="s">
        <v>16</v>
      </c>
      <c r="D7" s="20"/>
      <c r="E7" s="20"/>
      <c r="F7" s="20"/>
      <c r="G7" s="20"/>
      <c r="H7" s="20"/>
      <c r="I7" s="21"/>
      <c r="J7" s="28"/>
      <c r="L7" s="32"/>
      <c r="M7" s="33"/>
    </row>
    <row r="8" ht="12.75" customHeight="1">
      <c r="A8" s="18"/>
      <c r="B8" s="24"/>
      <c r="C8" s="24"/>
      <c r="D8" s="24"/>
      <c r="E8" s="35"/>
      <c r="F8" s="36"/>
      <c r="G8" s="21"/>
      <c r="H8" s="27"/>
      <c r="I8" s="27"/>
      <c r="J8" s="23"/>
      <c r="K8" s="17"/>
      <c r="L8" s="32"/>
      <c r="M8" s="33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18"/>
      <c r="B9" s="24"/>
      <c r="C9" s="24"/>
      <c r="D9" s="24"/>
      <c r="E9" s="35"/>
      <c r="F9" s="35"/>
      <c r="G9" s="35"/>
      <c r="H9" s="27"/>
      <c r="I9" s="27"/>
      <c r="J9" s="23"/>
      <c r="K9" s="17"/>
      <c r="L9" s="32"/>
      <c r="M9" s="33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18"/>
      <c r="B10" s="24"/>
      <c r="C10" s="24"/>
      <c r="D10" s="24"/>
      <c r="E10" s="35"/>
      <c r="F10" s="35"/>
      <c r="G10" s="35"/>
      <c r="H10" s="27"/>
      <c r="I10" s="27"/>
      <c r="J10" s="23"/>
      <c r="K10" s="17"/>
      <c r="L10" s="32"/>
      <c r="M10" s="33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8"/>
      <c r="B11" s="24"/>
      <c r="C11" s="24"/>
      <c r="D11" s="24"/>
      <c r="E11" s="35"/>
      <c r="F11" s="35"/>
      <c r="G11" s="35"/>
      <c r="H11" s="27"/>
      <c r="I11" s="27"/>
      <c r="J11" s="23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8"/>
      <c r="B12" s="24"/>
      <c r="C12" s="24"/>
      <c r="D12" s="24"/>
      <c r="E12" s="35"/>
      <c r="F12" s="35"/>
      <c r="G12" s="35"/>
      <c r="H12" s="27"/>
      <c r="I12" s="27"/>
      <c r="J12" s="23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8"/>
      <c r="B13" s="24"/>
      <c r="C13" s="24"/>
      <c r="D13" s="24"/>
      <c r="E13" s="35"/>
      <c r="F13" s="35"/>
      <c r="G13" s="35"/>
      <c r="H13" s="27"/>
      <c r="I13" s="27"/>
      <c r="J13" s="23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8"/>
      <c r="B14" s="24"/>
      <c r="C14" s="24"/>
      <c r="D14" s="24"/>
      <c r="E14" s="35"/>
      <c r="F14" s="35"/>
      <c r="G14" s="35"/>
      <c r="H14" s="27"/>
      <c r="I14" s="27"/>
      <c r="J14" s="23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8"/>
      <c r="B15" s="24"/>
      <c r="C15" s="24"/>
      <c r="D15" s="24"/>
      <c r="E15" s="35"/>
      <c r="F15" s="35"/>
      <c r="G15" s="35"/>
      <c r="H15" s="27"/>
      <c r="I15" s="27"/>
      <c r="J15" s="23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8"/>
      <c r="B16" s="24"/>
      <c r="C16" s="24"/>
      <c r="D16" s="24"/>
      <c r="E16" s="35"/>
      <c r="F16" s="35"/>
      <c r="G16" s="35"/>
      <c r="H16" s="27"/>
      <c r="I16" s="27"/>
      <c r="J16" s="23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8"/>
      <c r="B17" s="24"/>
      <c r="C17" s="24"/>
      <c r="D17" s="24"/>
      <c r="E17" s="35"/>
      <c r="F17" s="35"/>
      <c r="G17" s="35"/>
      <c r="H17" s="27"/>
      <c r="I17" s="27"/>
      <c r="J17" s="23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8"/>
      <c r="B18" s="24"/>
      <c r="C18" s="24"/>
      <c r="D18" s="24"/>
      <c r="E18" s="35"/>
      <c r="F18" s="35"/>
      <c r="G18" s="35"/>
      <c r="H18" s="27"/>
      <c r="I18" s="27"/>
      <c r="J18" s="23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8"/>
      <c r="B19" s="24"/>
      <c r="C19" s="24"/>
      <c r="D19" s="24"/>
      <c r="E19" s="35"/>
      <c r="F19" s="35"/>
      <c r="G19" s="35"/>
      <c r="H19" s="27"/>
      <c r="I19" s="27"/>
      <c r="J19" s="23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8"/>
      <c r="B20" s="24"/>
      <c r="C20" s="24"/>
      <c r="D20" s="24"/>
      <c r="E20" s="35"/>
      <c r="F20" s="35"/>
      <c r="G20" s="35"/>
      <c r="H20" s="27"/>
      <c r="I20" s="27"/>
      <c r="J20" s="23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8"/>
      <c r="B21" s="24"/>
      <c r="C21" s="24"/>
      <c r="D21" s="24"/>
      <c r="E21" s="35"/>
      <c r="F21" s="35"/>
      <c r="G21" s="35"/>
      <c r="H21" s="27"/>
      <c r="I21" s="27"/>
      <c r="J21" s="23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8"/>
      <c r="B22" s="24"/>
      <c r="C22" s="24"/>
      <c r="D22" s="24"/>
      <c r="E22" s="35"/>
      <c r="F22" s="35"/>
      <c r="G22" s="35"/>
      <c r="H22" s="27"/>
      <c r="I22" s="27"/>
      <c r="J22" s="23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8"/>
      <c r="B23" s="24"/>
      <c r="C23" s="24"/>
      <c r="D23" s="24"/>
      <c r="E23" s="35"/>
      <c r="F23" s="35"/>
      <c r="G23" s="35"/>
      <c r="H23" s="27"/>
      <c r="I23" s="27"/>
      <c r="J23" s="23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30"/>
      <c r="B24" s="31"/>
      <c r="C24" s="31"/>
      <c r="D24" s="31"/>
      <c r="E24" s="31"/>
      <c r="F24" s="31"/>
      <c r="G24" s="31"/>
      <c r="H24" s="31"/>
      <c r="I24" s="31"/>
      <c r="J24" s="28"/>
      <c r="L24" s="17"/>
      <c r="M24" s="17"/>
    </row>
    <row r="25" ht="12.75" customHeight="1">
      <c r="A25" s="30"/>
      <c r="B25" s="31"/>
      <c r="C25" s="31"/>
      <c r="D25" s="37" t="s">
        <v>17</v>
      </c>
      <c r="E25" s="37" t="s">
        <v>18</v>
      </c>
      <c r="F25" s="37" t="s">
        <v>19</v>
      </c>
      <c r="G25" s="37" t="s">
        <v>20</v>
      </c>
      <c r="H25" s="37" t="s">
        <v>21</v>
      </c>
      <c r="I25" s="31"/>
      <c r="J25" s="28"/>
    </row>
    <row r="26" ht="12.75" customHeight="1">
      <c r="A26" s="30"/>
      <c r="B26" s="31"/>
      <c r="C26" s="31"/>
      <c r="D26" s="38">
        <v>-0.25</v>
      </c>
      <c r="E26" s="39">
        <v>0.1</v>
      </c>
      <c r="F26" s="40">
        <f t="shared" ref="F26:F30" si="1">D26-$D$31</f>
        <v>-0.3075</v>
      </c>
      <c r="G26" s="41">
        <f t="shared" ref="G26:G30" si="2">F26^2</f>
        <v>0.09455625</v>
      </c>
      <c r="H26" s="42">
        <f t="shared" ref="H26:H30" si="3">G26*E26</f>
        <v>0.009455625</v>
      </c>
      <c r="I26" s="31"/>
      <c r="J26" s="28"/>
    </row>
    <row r="27" ht="12.75" customHeight="1">
      <c r="A27" s="30"/>
      <c r="B27" s="31"/>
      <c r="C27" s="31"/>
      <c r="D27" s="38">
        <v>-0.15</v>
      </c>
      <c r="E27" s="39">
        <v>0.2</v>
      </c>
      <c r="F27" s="40">
        <f t="shared" si="1"/>
        <v>-0.2075</v>
      </c>
      <c r="G27" s="41">
        <f t="shared" si="2"/>
        <v>0.04305625</v>
      </c>
      <c r="H27" s="41">
        <f t="shared" si="3"/>
        <v>0.00861125</v>
      </c>
      <c r="I27" s="31"/>
      <c r="J27" s="28"/>
    </row>
    <row r="28" ht="12.75" customHeight="1">
      <c r="A28" s="30"/>
      <c r="B28" s="31"/>
      <c r="C28" s="31"/>
      <c r="D28" s="38">
        <v>0.0</v>
      </c>
      <c r="E28" s="39">
        <v>0.15</v>
      </c>
      <c r="F28" s="40">
        <f t="shared" si="1"/>
        <v>-0.0575</v>
      </c>
      <c r="G28" s="41">
        <f t="shared" si="2"/>
        <v>0.00330625</v>
      </c>
      <c r="H28" s="43">
        <f t="shared" si="3"/>
        <v>0.0004959375</v>
      </c>
      <c r="I28" s="31"/>
      <c r="J28" s="28"/>
    </row>
    <row r="29" ht="12.75" customHeight="1">
      <c r="A29" s="30"/>
      <c r="B29" s="31"/>
      <c r="C29" s="31"/>
      <c r="D29" s="38">
        <v>0.15</v>
      </c>
      <c r="E29" s="39">
        <v>0.25</v>
      </c>
      <c r="F29" s="40">
        <f t="shared" si="1"/>
        <v>0.0925</v>
      </c>
      <c r="G29" s="41">
        <f t="shared" si="2"/>
        <v>0.00855625</v>
      </c>
      <c r="H29" s="43">
        <f t="shared" si="3"/>
        <v>0.0021390625</v>
      </c>
      <c r="I29" s="31"/>
      <c r="J29" s="28"/>
    </row>
    <row r="30" ht="12.75" customHeight="1">
      <c r="A30" s="30"/>
      <c r="B30" s="31"/>
      <c r="C30" s="31"/>
      <c r="D30" s="38">
        <v>0.25</v>
      </c>
      <c r="E30" s="39">
        <v>0.3</v>
      </c>
      <c r="F30" s="40">
        <f t="shared" si="1"/>
        <v>0.1925</v>
      </c>
      <c r="G30" s="41">
        <f t="shared" si="2"/>
        <v>0.03705625</v>
      </c>
      <c r="H30" s="42">
        <f t="shared" si="3"/>
        <v>0.011116875</v>
      </c>
      <c r="I30" s="44">
        <f>SUM(H26:H30)</f>
        <v>0.03181875</v>
      </c>
      <c r="J30" s="28"/>
    </row>
    <row r="31" ht="19.5" customHeight="1">
      <c r="A31" s="30"/>
      <c r="B31" s="26" t="s">
        <v>13</v>
      </c>
      <c r="C31" s="27" t="s">
        <v>22</v>
      </c>
      <c r="D31" s="45">
        <f>SUMPRODUCT(D26:D30,E26:E30)</f>
        <v>0.0575</v>
      </c>
      <c r="E31" s="31"/>
      <c r="F31" s="31"/>
      <c r="G31" s="31"/>
      <c r="H31" s="31"/>
      <c r="I31" s="31"/>
      <c r="J31" s="28"/>
    </row>
    <row r="32" ht="12.75" customHeight="1">
      <c r="A32" s="30"/>
      <c r="B32" s="26" t="s">
        <v>15</v>
      </c>
      <c r="C32" s="27" t="s">
        <v>23</v>
      </c>
      <c r="D32" s="45">
        <f>I30^0.5</f>
        <v>0.1783781096</v>
      </c>
      <c r="E32" s="31"/>
      <c r="F32" s="31"/>
      <c r="G32" s="31"/>
      <c r="H32" s="31"/>
      <c r="I32" s="31"/>
      <c r="J32" s="28"/>
    </row>
    <row r="33" ht="12.75" customHeight="1">
      <c r="A33" s="46"/>
      <c r="B33" s="47"/>
      <c r="C33" s="47"/>
      <c r="D33" s="47"/>
      <c r="E33" s="47"/>
      <c r="F33" s="47"/>
      <c r="G33" s="47"/>
      <c r="H33" s="47"/>
      <c r="I33" s="47"/>
      <c r="J33" s="48"/>
    </row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F2"/>
    <mergeCell ref="B4:I4"/>
    <mergeCell ref="C7:I7"/>
    <mergeCell ref="F8:G8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3.43"/>
    <col customWidth="1" min="3" max="3" width="23.43"/>
    <col customWidth="1" min="4" max="4" width="16.43"/>
    <col customWidth="1" min="5" max="5" width="15.14"/>
    <col customWidth="1" min="6" max="6" width="14.0"/>
    <col customWidth="1" min="7" max="7" width="20.71"/>
    <col customWidth="1" min="8" max="8" width="28.29"/>
    <col customWidth="1" min="9" max="9" width="13.71"/>
    <col customWidth="1" min="10" max="26" width="8.86"/>
  </cols>
  <sheetData>
    <row r="1" ht="12.75" customHeight="1">
      <c r="A1" s="14"/>
      <c r="B1" s="15"/>
      <c r="C1" s="15"/>
      <c r="D1" s="15"/>
      <c r="E1" s="15"/>
      <c r="F1" s="15"/>
      <c r="G1" s="15"/>
      <c r="H1" s="15"/>
      <c r="I1" s="15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8"/>
      <c r="B2" s="19" t="s">
        <v>24</v>
      </c>
      <c r="C2" s="20"/>
      <c r="D2" s="20"/>
      <c r="E2" s="20"/>
      <c r="F2" s="21"/>
      <c r="G2" s="1"/>
      <c r="H2" s="22"/>
      <c r="I2" s="22"/>
      <c r="J2" s="23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18"/>
      <c r="B3" s="24"/>
      <c r="C3" s="24"/>
      <c r="D3" s="24"/>
      <c r="E3" s="24"/>
      <c r="F3" s="24"/>
      <c r="G3" s="24"/>
      <c r="H3" s="24"/>
      <c r="I3" s="24"/>
      <c r="J3" s="2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33.0" customHeight="1">
      <c r="A4" s="18"/>
      <c r="B4" s="25" t="s">
        <v>25</v>
      </c>
      <c r="C4" s="20"/>
      <c r="D4" s="20"/>
      <c r="E4" s="20"/>
      <c r="F4" s="20"/>
      <c r="G4" s="20"/>
      <c r="H4" s="20"/>
      <c r="I4" s="21"/>
      <c r="J4" s="2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8"/>
      <c r="B5" s="26" t="s">
        <v>13</v>
      </c>
      <c r="C5" s="34" t="s">
        <v>14</v>
      </c>
      <c r="D5" s="20"/>
      <c r="E5" s="20"/>
      <c r="F5" s="20"/>
      <c r="G5" s="20"/>
      <c r="H5" s="20"/>
      <c r="I5" s="21"/>
      <c r="J5" s="28"/>
      <c r="L5" s="49"/>
      <c r="M5" s="49"/>
    </row>
    <row r="6" ht="7.5" customHeight="1">
      <c r="A6" s="30"/>
      <c r="B6" s="31"/>
      <c r="C6" s="31"/>
      <c r="D6" s="31"/>
      <c r="E6" s="31"/>
      <c r="F6" s="31"/>
      <c r="G6" s="31"/>
      <c r="H6" s="31"/>
      <c r="I6" s="31"/>
      <c r="J6" s="28"/>
      <c r="L6" s="50"/>
      <c r="M6" s="51"/>
    </row>
    <row r="7" ht="18.75" customHeight="1">
      <c r="A7" s="18"/>
      <c r="B7" s="26" t="s">
        <v>15</v>
      </c>
      <c r="C7" s="34" t="s">
        <v>16</v>
      </c>
      <c r="D7" s="20"/>
      <c r="E7" s="20"/>
      <c r="F7" s="20"/>
      <c r="G7" s="20"/>
      <c r="H7" s="20"/>
      <c r="I7" s="21"/>
      <c r="J7" s="28"/>
      <c r="L7" s="50"/>
      <c r="M7" s="51"/>
    </row>
    <row r="8" ht="12.75" customHeight="1">
      <c r="A8" s="52"/>
      <c r="B8" s="31"/>
      <c r="C8" s="31"/>
      <c r="D8" s="31"/>
      <c r="E8" s="31"/>
      <c r="F8" s="31"/>
      <c r="G8" s="31"/>
      <c r="H8" s="31"/>
      <c r="I8" s="31"/>
      <c r="J8" s="28"/>
    </row>
    <row r="9" ht="22.5" customHeight="1">
      <c r="A9" s="52"/>
      <c r="B9" s="31"/>
      <c r="C9" s="31"/>
      <c r="D9" s="53" t="s">
        <v>17</v>
      </c>
      <c r="E9" s="53" t="s">
        <v>18</v>
      </c>
      <c r="F9" s="31"/>
      <c r="G9" s="31"/>
      <c r="H9" s="31"/>
      <c r="I9" s="31"/>
      <c r="J9" s="28"/>
    </row>
    <row r="10" ht="12.75" customHeight="1">
      <c r="A10" s="52"/>
      <c r="B10" s="31"/>
      <c r="C10" s="31"/>
      <c r="D10" s="54">
        <v>-0.8</v>
      </c>
      <c r="E10" s="54">
        <v>0.4</v>
      </c>
      <c r="F10" s="31"/>
      <c r="G10" s="31"/>
      <c r="H10" s="31"/>
      <c r="I10" s="31"/>
      <c r="J10" s="28"/>
    </row>
    <row r="11" ht="12.75" customHeight="1">
      <c r="A11" s="52"/>
      <c r="B11" s="31"/>
      <c r="C11" s="31"/>
      <c r="D11" s="54">
        <v>-0.85</v>
      </c>
      <c r="E11" s="54">
        <v>0.2</v>
      </c>
      <c r="F11" s="31"/>
      <c r="G11" s="31"/>
      <c r="H11" s="31"/>
      <c r="I11" s="31"/>
      <c r="J11" s="28"/>
    </row>
    <row r="12" ht="12.75" customHeight="1">
      <c r="A12" s="52"/>
      <c r="B12" s="31"/>
      <c r="C12" s="31"/>
      <c r="D12" s="54">
        <v>-0.4</v>
      </c>
      <c r="E12" s="54">
        <v>0.2</v>
      </c>
      <c r="F12" s="31"/>
      <c r="G12" s="31"/>
      <c r="H12" s="31"/>
      <c r="I12" s="31"/>
      <c r="J12" s="28"/>
    </row>
    <row r="13" ht="12.75" customHeight="1">
      <c r="A13" s="52"/>
      <c r="B13" s="31"/>
      <c r="C13" s="31"/>
      <c r="D13" s="54">
        <v>-0.3</v>
      </c>
      <c r="E13" s="54">
        <v>0.1</v>
      </c>
      <c r="F13" s="31"/>
      <c r="G13" s="31"/>
      <c r="H13" s="31"/>
      <c r="I13" s="31"/>
      <c r="J13" s="28"/>
    </row>
    <row r="14" ht="12.75" customHeight="1">
      <c r="A14" s="52"/>
      <c r="B14" s="31"/>
      <c r="C14" s="31"/>
      <c r="D14" s="54">
        <v>10.0</v>
      </c>
      <c r="E14" s="54">
        <v>0.1</v>
      </c>
      <c r="F14" s="31"/>
      <c r="G14" s="31"/>
      <c r="H14" s="31"/>
      <c r="I14" s="31"/>
      <c r="J14" s="28"/>
    </row>
    <row r="15" ht="12.75" customHeight="1">
      <c r="A15" s="30"/>
      <c r="B15" s="31"/>
      <c r="C15" s="31"/>
      <c r="D15" s="31"/>
      <c r="E15" s="31"/>
      <c r="F15" s="31"/>
      <c r="G15" s="31"/>
      <c r="H15" s="31"/>
      <c r="I15" s="31"/>
      <c r="J15" s="28"/>
    </row>
    <row r="16" ht="23.25" customHeight="1">
      <c r="A16" s="30"/>
      <c r="B16" s="31"/>
      <c r="C16" s="31"/>
      <c r="D16" s="37" t="s">
        <v>17</v>
      </c>
      <c r="E16" s="53" t="s">
        <v>18</v>
      </c>
      <c r="F16" s="37" t="s">
        <v>19</v>
      </c>
      <c r="G16" s="37" t="s">
        <v>20</v>
      </c>
      <c r="H16" s="37" t="s">
        <v>21</v>
      </c>
      <c r="I16" s="31"/>
      <c r="J16" s="28"/>
    </row>
    <row r="17" ht="12.75" customHeight="1">
      <c r="A17" s="30"/>
      <c r="B17" s="31"/>
      <c r="C17" s="31"/>
      <c r="D17" s="55">
        <v>-0.8</v>
      </c>
      <c r="E17" s="39">
        <v>0.4</v>
      </c>
      <c r="F17" s="40">
        <f t="shared" ref="F17:F21" si="1">D17-$D$22</f>
        <v>-1.2</v>
      </c>
      <c r="G17" s="41">
        <f t="shared" ref="G17:G21" si="2">F17^2</f>
        <v>1.44</v>
      </c>
      <c r="H17" s="56">
        <f t="shared" ref="H17:H21" si="3">G17*E17</f>
        <v>0.576</v>
      </c>
      <c r="I17" s="31"/>
      <c r="J17" s="28"/>
    </row>
    <row r="18" ht="12.75" customHeight="1">
      <c r="A18" s="30"/>
      <c r="B18" s="31"/>
      <c r="C18" s="31"/>
      <c r="D18" s="55">
        <v>-0.85</v>
      </c>
      <c r="E18" s="39">
        <v>0.2</v>
      </c>
      <c r="F18" s="40">
        <f t="shared" si="1"/>
        <v>-1.25</v>
      </c>
      <c r="G18" s="41">
        <f t="shared" si="2"/>
        <v>1.5625</v>
      </c>
      <c r="H18" s="41">
        <f t="shared" si="3"/>
        <v>0.3125</v>
      </c>
      <c r="I18" s="31"/>
      <c r="J18" s="28"/>
    </row>
    <row r="19" ht="12.75" customHeight="1">
      <c r="A19" s="30"/>
      <c r="B19" s="31"/>
      <c r="C19" s="31"/>
      <c r="D19" s="55">
        <v>-0.4</v>
      </c>
      <c r="E19" s="39">
        <v>0.2</v>
      </c>
      <c r="F19" s="40">
        <f t="shared" si="1"/>
        <v>-0.8</v>
      </c>
      <c r="G19" s="41">
        <f t="shared" si="2"/>
        <v>0.64</v>
      </c>
      <c r="H19" s="41">
        <f t="shared" si="3"/>
        <v>0.128</v>
      </c>
      <c r="I19" s="31"/>
      <c r="J19" s="28"/>
    </row>
    <row r="20" ht="12.75" customHeight="1">
      <c r="A20" s="30"/>
      <c r="B20" s="31"/>
      <c r="C20" s="31"/>
      <c r="D20" s="55">
        <v>-0.3</v>
      </c>
      <c r="E20" s="39">
        <v>0.1</v>
      </c>
      <c r="F20" s="40">
        <f t="shared" si="1"/>
        <v>-0.7</v>
      </c>
      <c r="G20" s="41">
        <f t="shared" si="2"/>
        <v>0.49</v>
      </c>
      <c r="H20" s="42">
        <f t="shared" si="3"/>
        <v>0.049</v>
      </c>
      <c r="I20" s="31"/>
      <c r="J20" s="28"/>
    </row>
    <row r="21" ht="12.75" customHeight="1">
      <c r="A21" s="30"/>
      <c r="B21" s="31"/>
      <c r="C21" s="31"/>
      <c r="D21" s="55">
        <v>10.0</v>
      </c>
      <c r="E21" s="39">
        <v>0.1</v>
      </c>
      <c r="F21" s="40">
        <f t="shared" si="1"/>
        <v>9.6</v>
      </c>
      <c r="G21" s="41">
        <f t="shared" si="2"/>
        <v>92.16</v>
      </c>
      <c r="H21" s="42">
        <f t="shared" si="3"/>
        <v>9.216</v>
      </c>
      <c r="I21" s="42">
        <f>SUM(H17:H21)</f>
        <v>10.2815</v>
      </c>
      <c r="J21" s="28"/>
    </row>
    <row r="22" ht="12.75" customHeight="1">
      <c r="A22" s="30"/>
      <c r="B22" s="26" t="s">
        <v>13</v>
      </c>
      <c r="C22" s="27" t="s">
        <v>22</v>
      </c>
      <c r="D22" s="45">
        <f>SUMPRODUCT(D17:D21,E17:E21)</f>
        <v>0.4</v>
      </c>
      <c r="E22" s="31"/>
      <c r="F22" s="31"/>
      <c r="G22" s="31"/>
      <c r="H22" s="31"/>
      <c r="I22" s="31"/>
      <c r="J22" s="28"/>
    </row>
    <row r="23" ht="12.75" customHeight="1">
      <c r="A23" s="30"/>
      <c r="B23" s="26" t="s">
        <v>15</v>
      </c>
      <c r="C23" s="27" t="s">
        <v>23</v>
      </c>
      <c r="D23" s="57">
        <f>I21^0.5</f>
        <v>3.206477818</v>
      </c>
      <c r="E23" s="31"/>
      <c r="F23" s="31"/>
      <c r="G23" s="31"/>
      <c r="H23" s="31"/>
      <c r="I23" s="31"/>
      <c r="J23" s="28"/>
    </row>
    <row r="24" ht="12.75" customHeight="1">
      <c r="A24" s="46"/>
      <c r="B24" s="47"/>
      <c r="C24" s="47"/>
      <c r="D24" s="47"/>
      <c r="E24" s="47"/>
      <c r="F24" s="47"/>
      <c r="G24" s="47"/>
      <c r="H24" s="47"/>
      <c r="I24" s="47"/>
      <c r="J24" s="48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2:F2"/>
    <mergeCell ref="B4:I4"/>
    <mergeCell ref="C5:I5"/>
    <mergeCell ref="C7:I7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6.43"/>
    <col customWidth="1" min="3" max="3" width="19.43"/>
    <col customWidth="1" min="4" max="4" width="18.86"/>
    <col customWidth="1" min="5" max="5" width="27.0"/>
    <col customWidth="1" min="6" max="6" width="26.29"/>
    <col customWidth="1" min="7" max="7" width="16.43"/>
    <col customWidth="1" min="8" max="8" width="16.14"/>
    <col customWidth="1" min="9" max="26" width="8.86"/>
  </cols>
  <sheetData>
    <row r="1" ht="12.75" customHeight="1">
      <c r="A1" s="14"/>
      <c r="B1" s="15"/>
      <c r="C1" s="15"/>
      <c r="D1" s="15"/>
      <c r="E1" s="15"/>
      <c r="F1" s="15"/>
      <c r="G1" s="15"/>
      <c r="H1" s="15"/>
      <c r="I1" s="15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2.75" customHeight="1">
      <c r="A2" s="18"/>
      <c r="B2" s="19" t="s">
        <v>5</v>
      </c>
      <c r="C2" s="20"/>
      <c r="D2" s="20"/>
      <c r="E2" s="20"/>
      <c r="F2" s="21"/>
      <c r="G2" s="1"/>
      <c r="H2" s="22"/>
      <c r="I2" s="24"/>
      <c r="J2" s="23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18"/>
      <c r="B3" s="24"/>
      <c r="C3" s="24"/>
      <c r="D3" s="24"/>
      <c r="E3" s="24"/>
      <c r="F3" s="24"/>
      <c r="G3" s="24"/>
      <c r="H3" s="24"/>
      <c r="I3" s="24"/>
      <c r="J3" s="23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58.5" customHeight="1">
      <c r="A4" s="18"/>
      <c r="B4" s="25" t="s">
        <v>26</v>
      </c>
      <c r="C4" s="20"/>
      <c r="D4" s="20"/>
      <c r="E4" s="20"/>
      <c r="F4" s="20"/>
      <c r="G4" s="20"/>
      <c r="H4" s="21"/>
      <c r="I4" s="58"/>
      <c r="J4" s="23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30"/>
      <c r="B5" s="31"/>
      <c r="C5" s="31"/>
      <c r="D5" s="31"/>
      <c r="E5" s="31"/>
      <c r="F5" s="31"/>
      <c r="G5" s="31"/>
      <c r="H5" s="31"/>
      <c r="I5" s="31"/>
      <c r="J5" s="28"/>
    </row>
    <row r="6" ht="12.75" customHeight="1">
      <c r="A6" s="30"/>
      <c r="B6" s="31"/>
      <c r="C6" s="59" t="s">
        <v>27</v>
      </c>
      <c r="D6" s="60"/>
      <c r="E6" s="60"/>
      <c r="F6" s="60"/>
      <c r="G6" s="60"/>
      <c r="H6" s="61"/>
      <c r="I6" s="31"/>
      <c r="J6" s="28"/>
    </row>
    <row r="7" ht="12.75" customHeight="1">
      <c r="A7" s="31"/>
      <c r="B7" s="31"/>
      <c r="C7" s="62" t="s">
        <v>28</v>
      </c>
      <c r="D7" s="62" t="s">
        <v>29</v>
      </c>
      <c r="E7" s="62" t="s">
        <v>30</v>
      </c>
      <c r="F7" s="62" t="s">
        <v>28</v>
      </c>
      <c r="G7" s="62" t="s">
        <v>29</v>
      </c>
      <c r="H7" s="62" t="s">
        <v>30</v>
      </c>
      <c r="I7" s="31"/>
      <c r="J7" s="28"/>
    </row>
    <row r="8" ht="12.75" customHeight="1">
      <c r="A8" s="31"/>
      <c r="B8" s="31"/>
      <c r="C8" s="63">
        <v>39449.0</v>
      </c>
      <c r="D8" s="64">
        <v>86.62</v>
      </c>
      <c r="E8" s="64"/>
      <c r="F8" s="63">
        <v>40546.0</v>
      </c>
      <c r="G8" s="64">
        <v>66.4</v>
      </c>
      <c r="H8" s="64"/>
      <c r="I8" s="31"/>
      <c r="J8" s="28"/>
    </row>
    <row r="9" ht="12.75" customHeight="1">
      <c r="A9" s="31"/>
      <c r="B9" s="31"/>
      <c r="C9" s="63">
        <v>39484.0</v>
      </c>
      <c r="D9" s="64">
        <v>79.91</v>
      </c>
      <c r="E9" s="64">
        <v>0.4</v>
      </c>
      <c r="F9" s="63">
        <v>40583.0</v>
      </c>
      <c r="G9" s="64">
        <v>72.63</v>
      </c>
      <c r="H9" s="64">
        <v>0.42</v>
      </c>
      <c r="I9" s="31"/>
      <c r="J9" s="28"/>
    </row>
    <row r="10" ht="12.75" customHeight="1">
      <c r="A10" s="31"/>
      <c r="B10" s="31"/>
      <c r="C10" s="63">
        <v>39575.0</v>
      </c>
      <c r="D10" s="64">
        <v>84.55</v>
      </c>
      <c r="E10" s="64">
        <v>0.4</v>
      </c>
      <c r="F10" s="63">
        <v>40674.0</v>
      </c>
      <c r="G10" s="64">
        <v>79.08</v>
      </c>
      <c r="H10" s="64">
        <v>0.42</v>
      </c>
      <c r="I10" s="31"/>
      <c r="J10" s="28"/>
    </row>
    <row r="11" ht="12.75" customHeight="1">
      <c r="A11" s="31"/>
      <c r="B11" s="31"/>
      <c r="C11" s="63">
        <v>39666.0</v>
      </c>
      <c r="D11" s="64">
        <v>65.4</v>
      </c>
      <c r="E11" s="64">
        <v>0.4</v>
      </c>
      <c r="F11" s="63">
        <v>40765.0</v>
      </c>
      <c r="G11" s="64">
        <v>57.41</v>
      </c>
      <c r="H11" s="64">
        <v>0.42</v>
      </c>
      <c r="I11" s="31"/>
      <c r="J11" s="28"/>
    </row>
    <row r="12" ht="12.75" customHeight="1">
      <c r="A12" s="31"/>
      <c r="B12" s="31"/>
      <c r="C12" s="63">
        <v>39757.0</v>
      </c>
      <c r="D12" s="64">
        <v>49.55</v>
      </c>
      <c r="E12" s="64">
        <v>0.4</v>
      </c>
      <c r="F12" s="63">
        <v>40855.0</v>
      </c>
      <c r="G12" s="64">
        <v>66.65</v>
      </c>
      <c r="H12" s="64">
        <v>0.42</v>
      </c>
      <c r="I12" s="31"/>
      <c r="J12" s="28"/>
    </row>
    <row r="13" ht="12.75" customHeight="1">
      <c r="A13" s="31"/>
      <c r="B13" s="31"/>
      <c r="C13" s="63">
        <v>39815.0</v>
      </c>
      <c r="D13" s="64">
        <v>45.25</v>
      </c>
      <c r="E13" s="64"/>
      <c r="F13" s="63">
        <v>40911.0</v>
      </c>
      <c r="G13" s="64">
        <v>74.22</v>
      </c>
      <c r="H13" s="64"/>
      <c r="I13" s="31"/>
      <c r="J13" s="28"/>
    </row>
    <row r="14" ht="12.75" customHeight="1">
      <c r="A14" s="31"/>
      <c r="B14" s="31"/>
      <c r="C14" s="65"/>
      <c r="D14" s="64"/>
      <c r="E14" s="64"/>
      <c r="F14" s="65"/>
      <c r="G14" s="64"/>
      <c r="H14" s="64"/>
      <c r="I14" s="31"/>
      <c r="J14" s="28"/>
    </row>
    <row r="15" ht="12.75" customHeight="1">
      <c r="A15" s="31"/>
      <c r="B15" s="31"/>
      <c r="C15" s="66" t="s">
        <v>31</v>
      </c>
      <c r="D15" s="67" t="s">
        <v>32</v>
      </c>
      <c r="E15" s="68" t="s">
        <v>33</v>
      </c>
      <c r="F15" s="66" t="s">
        <v>31</v>
      </c>
      <c r="G15" s="67" t="s">
        <v>32</v>
      </c>
      <c r="H15" s="69" t="s">
        <v>33</v>
      </c>
      <c r="I15" s="31"/>
      <c r="J15" s="28"/>
    </row>
    <row r="16" ht="12.75" customHeight="1">
      <c r="A16" s="31"/>
      <c r="B16" s="31"/>
      <c r="C16" s="70">
        <f t="shared" ref="C16:C20" si="1">C9</f>
        <v>39484</v>
      </c>
      <c r="D16" s="71">
        <f t="shared" ref="D16:D20" si="2">(D9+E9)/D8-1</f>
        <v>-0.07284691757</v>
      </c>
      <c r="E16" s="72">
        <f t="shared" ref="E16:E20" si="3">D16+1</f>
        <v>0.9271530824</v>
      </c>
      <c r="F16" s="70">
        <f t="shared" ref="F16:F20" si="4">F9</f>
        <v>40583</v>
      </c>
      <c r="G16" s="71">
        <f t="shared" ref="G16:G20" si="5">(G9+H9)/G8-1</f>
        <v>0.1001506024</v>
      </c>
      <c r="H16" s="72">
        <f t="shared" ref="H16:H20" si="6">G16+1</f>
        <v>1.100150602</v>
      </c>
      <c r="I16" s="31"/>
      <c r="J16" s="28"/>
    </row>
    <row r="17" ht="12.75" customHeight="1">
      <c r="A17" s="31"/>
      <c r="B17" s="31"/>
      <c r="C17" s="70">
        <f t="shared" si="1"/>
        <v>39575</v>
      </c>
      <c r="D17" s="71">
        <f t="shared" si="2"/>
        <v>0.06307095482</v>
      </c>
      <c r="E17" s="72">
        <f t="shared" si="3"/>
        <v>1.063070955</v>
      </c>
      <c r="F17" s="70">
        <f t="shared" si="4"/>
        <v>40674</v>
      </c>
      <c r="G17" s="71">
        <f t="shared" si="5"/>
        <v>0.0945890128</v>
      </c>
      <c r="H17" s="72">
        <f t="shared" si="6"/>
        <v>1.094589013</v>
      </c>
      <c r="I17" s="31"/>
      <c r="J17" s="28"/>
    </row>
    <row r="18" ht="12.75" customHeight="1">
      <c r="A18" s="31"/>
      <c r="B18" s="31"/>
      <c r="C18" s="70">
        <f t="shared" si="1"/>
        <v>39666</v>
      </c>
      <c r="D18" s="71">
        <f t="shared" si="2"/>
        <v>-0.2217622708</v>
      </c>
      <c r="E18" s="72">
        <f t="shared" si="3"/>
        <v>0.7782377292</v>
      </c>
      <c r="F18" s="70">
        <f t="shared" si="4"/>
        <v>40765</v>
      </c>
      <c r="G18" s="71">
        <f t="shared" si="5"/>
        <v>-0.2687152251</v>
      </c>
      <c r="H18" s="72">
        <f t="shared" si="6"/>
        <v>0.7312847749</v>
      </c>
      <c r="I18" s="31"/>
      <c r="J18" s="28"/>
    </row>
    <row r="19" ht="12.75" customHeight="1">
      <c r="A19" s="31"/>
      <c r="B19" s="31"/>
      <c r="C19" s="70">
        <f t="shared" si="1"/>
        <v>39757</v>
      </c>
      <c r="D19" s="71">
        <f t="shared" si="2"/>
        <v>-0.2362385321</v>
      </c>
      <c r="E19" s="72">
        <f t="shared" si="3"/>
        <v>0.7637614679</v>
      </c>
      <c r="F19" s="70">
        <f t="shared" si="4"/>
        <v>40855</v>
      </c>
      <c r="G19" s="71">
        <f t="shared" si="5"/>
        <v>0.1682633688</v>
      </c>
      <c r="H19" s="72">
        <f t="shared" si="6"/>
        <v>1.168263369</v>
      </c>
      <c r="I19" s="31"/>
      <c r="J19" s="28"/>
    </row>
    <row r="20" ht="12.75" customHeight="1">
      <c r="A20" s="31"/>
      <c r="B20" s="31"/>
      <c r="C20" s="70">
        <f t="shared" si="1"/>
        <v>39815</v>
      </c>
      <c r="D20" s="71">
        <f t="shared" si="2"/>
        <v>-0.08678102926</v>
      </c>
      <c r="E20" s="72">
        <f t="shared" si="3"/>
        <v>0.9132189707</v>
      </c>
      <c r="F20" s="70">
        <f t="shared" si="4"/>
        <v>40911</v>
      </c>
      <c r="G20" s="71">
        <f t="shared" si="5"/>
        <v>0.1135783946</v>
      </c>
      <c r="H20" s="72">
        <f t="shared" si="6"/>
        <v>1.113578395</v>
      </c>
      <c r="I20" s="31"/>
      <c r="J20" s="28"/>
    </row>
    <row r="21" ht="12.75" customHeight="1">
      <c r="A21" s="31"/>
      <c r="B21" s="31"/>
      <c r="C21" s="65"/>
      <c r="D21" s="64"/>
      <c r="E21" s="64"/>
      <c r="F21" s="65"/>
      <c r="G21" s="64"/>
      <c r="H21" s="64"/>
      <c r="I21" s="31"/>
      <c r="J21" s="28"/>
    </row>
    <row r="22" ht="12.75" customHeight="1">
      <c r="A22" s="31"/>
      <c r="B22" s="31"/>
      <c r="C22" s="73" t="s">
        <v>34</v>
      </c>
      <c r="D22" s="64"/>
      <c r="E22" s="64"/>
      <c r="F22" s="65"/>
      <c r="G22" s="64"/>
      <c r="H22" s="64"/>
      <c r="I22" s="31"/>
      <c r="J22" s="28"/>
    </row>
    <row r="23" ht="12.75" customHeight="1">
      <c r="A23" s="31"/>
      <c r="B23" s="31"/>
      <c r="C23" s="74">
        <v>2008.0</v>
      </c>
      <c r="D23" s="45">
        <f>PRODUCT(E16:E20)-1</f>
        <v>-0.4649940036</v>
      </c>
      <c r="E23" s="64"/>
      <c r="F23" s="65"/>
      <c r="G23" s="64"/>
      <c r="H23" s="64"/>
      <c r="I23" s="31"/>
      <c r="J23" s="28"/>
    </row>
    <row r="24" ht="12.75" customHeight="1">
      <c r="A24" s="31"/>
      <c r="B24" s="31"/>
      <c r="C24" s="74">
        <v>2011.0</v>
      </c>
      <c r="D24" s="45">
        <f>PRODUCT(H16:H20)-1</f>
        <v>0.1456482942</v>
      </c>
      <c r="E24" s="31"/>
      <c r="F24" s="31"/>
      <c r="G24" s="73"/>
      <c r="H24" s="75"/>
      <c r="I24" s="31"/>
      <c r="J24" s="28"/>
    </row>
    <row r="25" ht="12.75" customHeight="1">
      <c r="A25" s="47"/>
      <c r="B25" s="47"/>
      <c r="C25" s="47"/>
      <c r="D25" s="47"/>
      <c r="E25" s="47"/>
      <c r="F25" s="47"/>
      <c r="G25" s="47"/>
      <c r="H25" s="47"/>
      <c r="I25" s="47"/>
      <c r="J25" s="48"/>
    </row>
    <row r="26" ht="12.75" customHeight="1">
      <c r="J26" s="13"/>
      <c r="K26" s="13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B2:F2"/>
    <mergeCell ref="B4:H4"/>
    <mergeCell ref="C6:H6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17.29"/>
    <col customWidth="1" min="4" max="7" width="14.29"/>
    <col customWidth="1" min="8" max="8" width="18.43"/>
    <col customWidth="1" min="9" max="9" width="0.14"/>
    <col customWidth="1" min="10" max="26" width="8.71"/>
  </cols>
  <sheetData>
    <row r="1" ht="12.75" customHeight="1">
      <c r="A1" s="76"/>
      <c r="B1" s="77"/>
      <c r="C1" s="77"/>
      <c r="D1" s="77"/>
      <c r="E1" s="77"/>
      <c r="F1" s="77"/>
      <c r="G1" s="77"/>
      <c r="H1" s="77"/>
      <c r="I1" s="77"/>
      <c r="J1" s="78"/>
    </row>
    <row r="2" ht="12.75" customHeight="1">
      <c r="A2" s="79"/>
      <c r="B2" s="19" t="s">
        <v>7</v>
      </c>
      <c r="C2" s="20"/>
      <c r="D2" s="20"/>
      <c r="E2" s="20"/>
      <c r="F2" s="21"/>
      <c r="G2" s="1"/>
      <c r="H2" s="22"/>
      <c r="I2" s="24"/>
      <c r="J2" s="80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79"/>
      <c r="B3" s="24"/>
      <c r="C3" s="24"/>
      <c r="D3" s="24"/>
      <c r="E3" s="24"/>
      <c r="F3" s="24"/>
      <c r="G3" s="24"/>
      <c r="H3" s="24"/>
      <c r="I3" s="24"/>
      <c r="J3" s="80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58.5" customHeight="1">
      <c r="A4" s="79"/>
      <c r="B4" s="25" t="s">
        <v>35</v>
      </c>
      <c r="C4" s="20"/>
      <c r="D4" s="20"/>
      <c r="E4" s="20"/>
      <c r="F4" s="20"/>
      <c r="G4" s="20"/>
      <c r="H4" s="21"/>
      <c r="I4" s="58"/>
      <c r="J4" s="80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58.5" customHeight="1">
      <c r="A5" s="79"/>
      <c r="B5" s="25" t="s">
        <v>36</v>
      </c>
      <c r="C5" s="20"/>
      <c r="D5" s="20"/>
      <c r="E5" s="20"/>
      <c r="F5" s="20"/>
      <c r="G5" s="20"/>
      <c r="H5" s="21"/>
      <c r="I5" s="58"/>
      <c r="J5" s="80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19.25" customHeight="1">
      <c r="A6" s="79"/>
      <c r="B6" s="25" t="s">
        <v>37</v>
      </c>
      <c r="C6" s="20"/>
      <c r="D6" s="20"/>
      <c r="E6" s="20"/>
      <c r="F6" s="20"/>
      <c r="G6" s="20"/>
      <c r="H6" s="21"/>
      <c r="I6" s="58"/>
      <c r="J6" s="80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58.5" customHeight="1">
      <c r="A7" s="79"/>
      <c r="B7" s="25" t="s">
        <v>38</v>
      </c>
      <c r="C7" s="20"/>
      <c r="D7" s="20"/>
      <c r="E7" s="20"/>
      <c r="F7" s="20"/>
      <c r="G7" s="20"/>
      <c r="H7" s="21"/>
      <c r="I7" s="58"/>
      <c r="J7" s="80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25.5" customHeight="1">
      <c r="A8" s="79"/>
      <c r="B8" s="81"/>
      <c r="C8" s="81"/>
      <c r="D8" s="81"/>
      <c r="E8" s="81"/>
      <c r="F8" s="82" t="s">
        <v>39</v>
      </c>
      <c r="G8" s="83"/>
      <c r="H8" s="82" t="s">
        <v>40</v>
      </c>
      <c r="I8" s="83"/>
      <c r="J8" s="80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2.75" customHeight="1">
      <c r="A9" s="84"/>
      <c r="B9" s="85" t="s">
        <v>41</v>
      </c>
      <c r="C9" s="86" t="s">
        <v>42</v>
      </c>
      <c r="D9" s="86" t="s">
        <v>43</v>
      </c>
      <c r="E9" s="86" t="s">
        <v>44</v>
      </c>
      <c r="F9" s="86" t="s">
        <v>45</v>
      </c>
      <c r="G9" s="86" t="s">
        <v>46</v>
      </c>
      <c r="H9" s="86" t="s">
        <v>47</v>
      </c>
      <c r="I9" s="31"/>
      <c r="J9" s="87"/>
    </row>
    <row r="10" ht="12.75" customHeight="1">
      <c r="A10" s="84"/>
      <c r="B10" s="85" t="s">
        <v>48</v>
      </c>
      <c r="C10" s="88">
        <v>0.388</v>
      </c>
      <c r="D10" s="88">
        <v>0.188</v>
      </c>
      <c r="E10" s="88">
        <f t="shared" ref="E10:E13" si="1">C10/SQRT(89)</f>
        <v>0.04112791774</v>
      </c>
      <c r="F10" s="88">
        <f t="shared" ref="F10:F13" si="2">D10-2*E10</f>
        <v>0.1057441645</v>
      </c>
      <c r="G10" s="88">
        <f t="shared" ref="G10:G13" si="3">D10+2*E10</f>
        <v>0.2702558355</v>
      </c>
      <c r="H10" s="88">
        <f t="shared" ref="H10:H13" si="4">1-NORMDIST(-0.05,D10,C10,1)</f>
        <v>0.7301947385</v>
      </c>
      <c r="I10" s="31"/>
      <c r="J10" s="87"/>
    </row>
    <row r="11" ht="12.75" customHeight="1">
      <c r="A11" s="84"/>
      <c r="B11" s="85" t="s">
        <v>49</v>
      </c>
      <c r="C11" s="88">
        <v>0.201</v>
      </c>
      <c r="D11" s="88">
        <v>0.12</v>
      </c>
      <c r="E11" s="88">
        <f t="shared" si="1"/>
        <v>0.02130595739</v>
      </c>
      <c r="F11" s="88">
        <f t="shared" si="2"/>
        <v>0.07738808522</v>
      </c>
      <c r="G11" s="88">
        <f t="shared" si="3"/>
        <v>0.1626119148</v>
      </c>
      <c r="H11" s="88">
        <f t="shared" si="4"/>
        <v>0.8011597871</v>
      </c>
      <c r="I11" s="31"/>
      <c r="J11" s="87"/>
    </row>
    <row r="12" ht="12.75" customHeight="1">
      <c r="A12" s="84"/>
      <c r="B12" s="85" t="s">
        <v>50</v>
      </c>
      <c r="C12" s="88">
        <v>0.07</v>
      </c>
      <c r="D12" s="88">
        <v>0.065</v>
      </c>
      <c r="E12" s="88">
        <f t="shared" si="1"/>
        <v>0.00741998516</v>
      </c>
      <c r="F12" s="88">
        <f t="shared" si="2"/>
        <v>0.05016002968</v>
      </c>
      <c r="G12" s="88">
        <f t="shared" si="3"/>
        <v>0.07983997032</v>
      </c>
      <c r="H12" s="88">
        <f t="shared" si="4"/>
        <v>0.949793753</v>
      </c>
      <c r="I12" s="31"/>
      <c r="J12" s="87"/>
    </row>
    <row r="13" ht="12.75" customHeight="1">
      <c r="A13" s="84"/>
      <c r="B13" s="85" t="s">
        <v>51</v>
      </c>
      <c r="C13" s="88">
        <v>0.031</v>
      </c>
      <c r="D13" s="88">
        <v>0.035</v>
      </c>
      <c r="E13" s="88">
        <f t="shared" si="1"/>
        <v>0.003285993428</v>
      </c>
      <c r="F13" s="88">
        <f t="shared" si="2"/>
        <v>0.02842801314</v>
      </c>
      <c r="G13" s="88">
        <f t="shared" si="3"/>
        <v>0.04157198686</v>
      </c>
      <c r="H13" s="88">
        <f t="shared" si="4"/>
        <v>0.9969460832</v>
      </c>
      <c r="I13" s="31"/>
      <c r="J13" s="87"/>
    </row>
    <row r="14" ht="12.75" customHeight="1">
      <c r="A14" s="84"/>
      <c r="B14" s="31"/>
      <c r="C14" s="31"/>
      <c r="D14" s="31"/>
      <c r="E14" s="31"/>
      <c r="F14" s="31"/>
      <c r="G14" s="31"/>
      <c r="H14" s="31"/>
      <c r="I14" s="31"/>
      <c r="J14" s="87"/>
    </row>
    <row r="15" ht="12.75" customHeight="1">
      <c r="A15" s="84"/>
      <c r="B15" s="31"/>
      <c r="C15" s="31"/>
      <c r="D15" s="31"/>
      <c r="E15" s="31"/>
      <c r="F15" s="31"/>
      <c r="G15" s="31"/>
      <c r="H15" s="31"/>
      <c r="I15" s="31"/>
      <c r="J15" s="87"/>
    </row>
    <row r="16" ht="12.75" customHeight="1">
      <c r="A16" s="84"/>
      <c r="B16" s="89" t="s">
        <v>52</v>
      </c>
      <c r="C16" s="25" t="s">
        <v>53</v>
      </c>
      <c r="D16" s="20"/>
      <c r="E16" s="20"/>
      <c r="F16" s="20"/>
      <c r="G16" s="20"/>
      <c r="H16" s="21"/>
      <c r="I16" s="31"/>
      <c r="J16" s="87"/>
    </row>
    <row r="17" ht="12.75" customHeight="1">
      <c r="A17" s="90"/>
      <c r="B17" s="91"/>
      <c r="C17" s="91"/>
      <c r="D17" s="91"/>
      <c r="E17" s="91"/>
      <c r="F17" s="91"/>
      <c r="G17" s="91"/>
      <c r="H17" s="91"/>
      <c r="I17" s="91"/>
      <c r="J17" s="92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4:H4"/>
    <mergeCell ref="B5:H5"/>
    <mergeCell ref="B6:H6"/>
    <mergeCell ref="B7:H7"/>
    <mergeCell ref="F8:G8"/>
    <mergeCell ref="H8:I8"/>
    <mergeCell ref="C16:H1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29"/>
    <col customWidth="1" min="3" max="3" width="14.71"/>
    <col customWidth="1" min="4" max="4" width="12.86"/>
    <col customWidth="1" min="5" max="5" width="13.86"/>
    <col customWidth="1" min="6" max="6" width="14.71"/>
    <col customWidth="1" min="7" max="7" width="8.71"/>
    <col customWidth="1" min="8" max="8" width="18.29"/>
    <col customWidth="1" min="9" max="9" width="18.57"/>
    <col customWidth="1" min="10" max="10" width="23.71"/>
    <col customWidth="1" min="11" max="26" width="8.71"/>
  </cols>
  <sheetData>
    <row r="1" ht="12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78"/>
    </row>
    <row r="2" ht="12.75" customHeight="1">
      <c r="A2" s="79"/>
      <c r="B2" s="19" t="s">
        <v>9</v>
      </c>
      <c r="C2" s="20"/>
      <c r="D2" s="20"/>
      <c r="E2" s="20"/>
      <c r="F2" s="21"/>
      <c r="G2" s="19"/>
      <c r="H2" s="20"/>
      <c r="I2" s="20"/>
      <c r="J2" s="20"/>
      <c r="K2" s="21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2.75" customHeight="1">
      <c r="A3" s="95"/>
      <c r="B3" s="74"/>
      <c r="C3" s="74"/>
      <c r="D3" s="74"/>
      <c r="E3" s="74"/>
      <c r="F3" s="74"/>
      <c r="G3" s="74"/>
      <c r="H3" s="74"/>
      <c r="I3" s="74"/>
      <c r="J3" s="74"/>
      <c r="K3" s="87"/>
    </row>
    <row r="4" ht="97.5" customHeight="1">
      <c r="A4" s="95"/>
      <c r="B4" s="25" t="s">
        <v>54</v>
      </c>
      <c r="C4" s="20"/>
      <c r="D4" s="20"/>
      <c r="E4" s="20"/>
      <c r="F4" s="20"/>
      <c r="G4" s="20"/>
      <c r="H4" s="20"/>
      <c r="I4" s="20"/>
      <c r="J4" s="21"/>
      <c r="K4" s="87"/>
    </row>
    <row r="5" ht="12.75" customHeight="1">
      <c r="A5" s="95"/>
      <c r="B5" s="96" t="s">
        <v>13</v>
      </c>
      <c r="C5" s="97" t="s">
        <v>55</v>
      </c>
      <c r="D5" s="20"/>
      <c r="E5" s="20"/>
      <c r="F5" s="20"/>
      <c r="G5" s="20"/>
      <c r="H5" s="20"/>
      <c r="I5" s="20"/>
      <c r="J5" s="21"/>
      <c r="K5" s="87"/>
    </row>
    <row r="6" ht="12.75" customHeight="1">
      <c r="A6" s="95"/>
      <c r="B6" s="96" t="s">
        <v>15</v>
      </c>
      <c r="C6" s="98" t="s">
        <v>56</v>
      </c>
      <c r="D6" s="20"/>
      <c r="E6" s="20"/>
      <c r="F6" s="20"/>
      <c r="G6" s="20"/>
      <c r="H6" s="20"/>
      <c r="I6" s="20"/>
      <c r="J6" s="21"/>
      <c r="K6" s="87"/>
    </row>
    <row r="7" ht="12.75" customHeight="1">
      <c r="A7" s="95"/>
      <c r="B7" s="96" t="s">
        <v>57</v>
      </c>
      <c r="C7" s="98" t="s">
        <v>58</v>
      </c>
      <c r="D7" s="20"/>
      <c r="E7" s="20"/>
      <c r="F7" s="20"/>
      <c r="G7" s="20"/>
      <c r="H7" s="20"/>
      <c r="I7" s="20"/>
      <c r="J7" s="21"/>
      <c r="K7" s="87"/>
    </row>
    <row r="8" ht="9.0" customHeight="1">
      <c r="A8" s="95"/>
      <c r="B8" s="96"/>
      <c r="C8" s="99"/>
      <c r="D8" s="99"/>
      <c r="E8" s="99"/>
      <c r="F8" s="99"/>
      <c r="G8" s="99"/>
      <c r="H8" s="99"/>
      <c r="I8" s="99"/>
      <c r="J8" s="99"/>
      <c r="K8" s="87"/>
    </row>
    <row r="9" ht="12.75" customHeight="1">
      <c r="A9" s="95"/>
      <c r="B9" s="69"/>
      <c r="C9" s="100" t="s">
        <v>59</v>
      </c>
      <c r="D9" s="69" t="s">
        <v>18</v>
      </c>
      <c r="E9" s="100" t="s">
        <v>22</v>
      </c>
      <c r="F9" s="100" t="s">
        <v>23</v>
      </c>
      <c r="G9" s="74"/>
      <c r="H9" s="74"/>
      <c r="I9" s="74"/>
      <c r="J9" s="74"/>
      <c r="K9" s="87"/>
    </row>
    <row r="10" ht="12.75" customHeight="1">
      <c r="A10" s="95"/>
      <c r="B10" s="101" t="s">
        <v>60</v>
      </c>
      <c r="C10" s="102">
        <v>0.02</v>
      </c>
      <c r="D10" s="102">
        <v>1.0</v>
      </c>
      <c r="E10" s="103">
        <f>D10*C10</f>
        <v>0.02</v>
      </c>
      <c r="F10" s="104">
        <f>SQRT((C10-E10)^2*D10)</f>
        <v>0</v>
      </c>
      <c r="G10" s="74"/>
      <c r="H10" s="74"/>
      <c r="I10" s="74"/>
      <c r="J10" s="74"/>
      <c r="K10" s="87"/>
    </row>
    <row r="11" ht="37.5" customHeight="1">
      <c r="A11" s="95"/>
      <c r="B11" s="105" t="s">
        <v>61</v>
      </c>
      <c r="C11" s="102">
        <v>0.28</v>
      </c>
      <c r="D11" s="102">
        <v>0.5</v>
      </c>
      <c r="E11" s="103">
        <f>D11*C11+D12*C12</f>
        <v>0.09</v>
      </c>
      <c r="F11" s="103">
        <f>SQRT((C11-E11)^2*D11+(C12-E11)^2*D12)</f>
        <v>0.19</v>
      </c>
      <c r="G11" s="74"/>
      <c r="H11" s="74"/>
      <c r="I11" s="74"/>
      <c r="J11" s="74"/>
      <c r="K11" s="87"/>
    </row>
    <row r="12" ht="12.75" customHeight="1">
      <c r="A12" s="95"/>
      <c r="B12" s="106"/>
      <c r="C12" s="102">
        <v>-0.1</v>
      </c>
      <c r="D12" s="102">
        <v>0.5</v>
      </c>
      <c r="E12" s="103"/>
      <c r="F12" s="103"/>
      <c r="G12" s="74"/>
      <c r="H12" s="74"/>
      <c r="I12" s="74"/>
      <c r="J12" s="74"/>
      <c r="K12" s="87"/>
    </row>
    <row r="13" ht="12.75" customHeight="1">
      <c r="A13" s="95"/>
      <c r="B13" s="74"/>
      <c r="C13" s="74"/>
      <c r="D13" s="74"/>
      <c r="E13" s="74"/>
      <c r="F13" s="74"/>
      <c r="G13" s="74"/>
      <c r="H13" s="74"/>
      <c r="I13" s="74"/>
      <c r="J13" s="74"/>
      <c r="K13" s="87"/>
    </row>
    <row r="14" ht="12.75" customHeight="1">
      <c r="A14" s="95"/>
      <c r="B14" s="31"/>
      <c r="C14" s="107" t="s">
        <v>62</v>
      </c>
      <c r="D14" s="108"/>
      <c r="E14" s="31"/>
      <c r="F14" s="74"/>
      <c r="G14" s="74"/>
      <c r="H14" s="109" t="s">
        <v>63</v>
      </c>
      <c r="I14" s="83"/>
      <c r="J14" s="74"/>
      <c r="K14" s="87"/>
    </row>
    <row r="15" ht="12.75" customHeight="1">
      <c r="A15" s="95"/>
      <c r="B15" s="31"/>
      <c r="C15" s="110"/>
      <c r="D15" s="111"/>
      <c r="E15" s="31"/>
      <c r="F15" s="74"/>
      <c r="G15" s="74"/>
      <c r="H15" s="100" t="s">
        <v>64</v>
      </c>
      <c r="I15" s="69">
        <f>(1+C11)^2-1</f>
        <v>0.6384</v>
      </c>
      <c r="J15" s="74"/>
      <c r="K15" s="87"/>
    </row>
    <row r="16" ht="102.0" customHeight="1">
      <c r="A16" s="95"/>
      <c r="B16" s="31"/>
      <c r="C16" s="100" t="s">
        <v>65</v>
      </c>
      <c r="D16" s="112">
        <f t="shared" ref="D16:D17" si="1">(1+$C$10)*(1+C11)-1</f>
        <v>0.3056</v>
      </c>
      <c r="E16" s="31"/>
      <c r="F16" s="74"/>
      <c r="G16" s="74"/>
      <c r="H16" s="100" t="s">
        <v>66</v>
      </c>
      <c r="I16" s="112">
        <f>(1+C11)*(1+C12)-1</f>
        <v>0.152</v>
      </c>
      <c r="J16" s="74"/>
      <c r="K16" s="87"/>
    </row>
    <row r="17" ht="12.75" customHeight="1">
      <c r="A17" s="95"/>
      <c r="B17" s="31"/>
      <c r="C17" s="100" t="s">
        <v>67</v>
      </c>
      <c r="D17" s="112">
        <f t="shared" si="1"/>
        <v>-0.082</v>
      </c>
      <c r="E17" s="31"/>
      <c r="F17" s="74"/>
      <c r="G17" s="74"/>
      <c r="H17" s="100" t="s">
        <v>68</v>
      </c>
      <c r="I17" s="69">
        <f>(1+C12)^2-1</f>
        <v>-0.19</v>
      </c>
      <c r="J17" s="74"/>
      <c r="K17" s="87"/>
    </row>
    <row r="18" ht="12.75" customHeight="1">
      <c r="A18" s="95"/>
      <c r="B18" s="96" t="s">
        <v>13</v>
      </c>
      <c r="C18" s="100" t="s">
        <v>22</v>
      </c>
      <c r="D18" s="113">
        <f>AVERAGE(D16:D17)</f>
        <v>0.1118</v>
      </c>
      <c r="E18" s="31"/>
      <c r="F18" s="74"/>
      <c r="G18" s="96" t="s">
        <v>13</v>
      </c>
      <c r="H18" s="100" t="s">
        <v>22</v>
      </c>
      <c r="I18" s="113">
        <f>0.25*I15+0.5*I16+0.25*I17</f>
        <v>0.1881</v>
      </c>
      <c r="J18" s="74"/>
      <c r="K18" s="87"/>
    </row>
    <row r="19" ht="12.75" customHeight="1">
      <c r="A19" s="95"/>
      <c r="B19" s="96" t="s">
        <v>15</v>
      </c>
      <c r="C19" s="100" t="s">
        <v>23</v>
      </c>
      <c r="D19" s="113">
        <f>SQRT(0.5*(D16-D18)^2+0.5*(D17-D18)^2)</f>
        <v>0.1938</v>
      </c>
      <c r="E19" s="31"/>
      <c r="F19" s="74"/>
      <c r="G19" s="96" t="s">
        <v>15</v>
      </c>
      <c r="H19" s="100" t="s">
        <v>23</v>
      </c>
      <c r="I19" s="113">
        <f>SQRT(0.25*(I15-I18)^2+0.5*(I16-I18)^2+0.25*(I17-I18)^2)</f>
        <v>0.2951000339</v>
      </c>
      <c r="J19" s="74"/>
      <c r="K19" s="87"/>
    </row>
    <row r="20" ht="12.75" customHeight="1">
      <c r="A20" s="95"/>
      <c r="B20" s="74"/>
      <c r="C20" s="74"/>
      <c r="D20" s="74"/>
      <c r="E20" s="74"/>
      <c r="F20" s="74"/>
      <c r="G20" s="74"/>
      <c r="H20" s="74"/>
      <c r="I20" s="74"/>
      <c r="J20" s="74"/>
      <c r="K20" s="87"/>
    </row>
    <row r="21" ht="12.75" customHeight="1">
      <c r="A21" s="95"/>
      <c r="B21" s="96" t="s">
        <v>57</v>
      </c>
      <c r="C21" s="74" t="s">
        <v>69</v>
      </c>
      <c r="D21" s="74"/>
      <c r="E21" s="74"/>
      <c r="F21" s="74"/>
      <c r="G21" s="74"/>
      <c r="H21" s="74"/>
      <c r="I21" s="74"/>
      <c r="J21" s="74"/>
      <c r="K21" s="87"/>
    </row>
    <row r="22" ht="12.75" customHeight="1">
      <c r="A22" s="114"/>
      <c r="B22" s="115"/>
      <c r="C22" s="115"/>
      <c r="D22" s="115"/>
      <c r="E22" s="115"/>
      <c r="F22" s="115"/>
      <c r="G22" s="115"/>
      <c r="H22" s="115"/>
      <c r="I22" s="115"/>
      <c r="J22" s="115"/>
      <c r="K22" s="92"/>
    </row>
    <row r="23" ht="12.75" customHeight="1">
      <c r="A23" s="116"/>
      <c r="B23" s="116"/>
      <c r="C23" s="116"/>
      <c r="D23" s="116"/>
      <c r="E23" s="116"/>
      <c r="F23" s="116"/>
      <c r="G23" s="116"/>
      <c r="H23" s="116"/>
      <c r="I23" s="116"/>
      <c r="J23" s="116"/>
    </row>
    <row r="24" ht="12.7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</row>
    <row r="25" ht="12.75" customHeight="1">
      <c r="A25" s="116"/>
      <c r="B25" s="116"/>
      <c r="C25" s="116"/>
      <c r="D25" s="116"/>
      <c r="E25" s="116"/>
      <c r="F25" s="116"/>
      <c r="G25" s="116"/>
      <c r="H25" s="116"/>
      <c r="I25" s="116"/>
      <c r="J25" s="116"/>
    </row>
    <row r="26" ht="12.75" customHeight="1">
      <c r="A26" s="116"/>
      <c r="B26" s="116"/>
      <c r="C26" s="116"/>
      <c r="D26" s="116"/>
      <c r="E26" s="116"/>
      <c r="F26" s="116"/>
      <c r="G26" s="116"/>
      <c r="H26" s="116"/>
      <c r="I26" s="116"/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C14:D15"/>
    <mergeCell ref="H14:I14"/>
    <mergeCell ref="B2:F2"/>
    <mergeCell ref="G2:K2"/>
    <mergeCell ref="B4:J4"/>
    <mergeCell ref="C5:J5"/>
    <mergeCell ref="C6:J6"/>
    <mergeCell ref="C7:J7"/>
    <mergeCell ref="B11:B1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2006-10-08T20:10:54Z</dcterms:created>
  <dc:creator>jp40</dc:creator>
</cp:coreProperties>
</file>