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ce" sheetId="1" r:id="rId4"/>
    <sheet state="visible" name="14-5" sheetId="2" r:id="rId5"/>
    <sheet state="visible" name="14-9" sheetId="3" r:id="rId6"/>
    <sheet state="visible" name="14-21" sheetId="4" r:id="rId7"/>
  </sheets>
  <externalReferences>
    <externalReference r:id="rId8"/>
  </externalReferences>
  <definedNames>
    <definedName name="Compounding">'[1]5-2'!#REF!</definedName>
  </definedNames>
  <calcPr/>
  <extLst>
    <ext uri="GoogleSheetsCustomDataVersion2">
      <go:sheetsCustomData xmlns:go="http://customooxmlschemas.google.com/" r:id="rId9" roundtripDataChecksum="Mn2bfnuFfznRvZsN1eb0ygv9PnezieVq7b58rtx7Bmo="/>
    </ext>
  </extLst>
</workbook>
</file>

<file path=xl/sharedStrings.xml><?xml version="1.0" encoding="utf-8"?>
<sst xmlns="http://schemas.openxmlformats.org/spreadsheetml/2006/main" count="152" uniqueCount="101">
  <si>
    <t>Problemi</t>
  </si>
  <si>
    <t>Topics</t>
  </si>
  <si>
    <t xml:space="preserve"> </t>
  </si>
  <si>
    <t>Problem 14-5</t>
  </si>
  <si>
    <t>FCF &amp; Debt</t>
  </si>
  <si>
    <t>Problem 14-9</t>
  </si>
  <si>
    <t>Stock Buybacks</t>
  </si>
  <si>
    <t>Problema 14-21</t>
  </si>
  <si>
    <t>Evaluation Multiples &amp; Expected Yield &amp; Beta</t>
  </si>
  <si>
    <t>Problema 14-5</t>
  </si>
  <si>
    <t>Supponete che non vi siano imposte. L’impresa ABC non ha debito, l’impresa XYZ, al contrario, ha un debito di $5.000 sul quale paga interessi a un tasso del 10% annuo. Entrambe le società hanno gli stessi identici progetti di investimento che generano un flusso di cassa di $5600 o di $5300 ogni anno. Dopo il pagamento degli interessi, entrambe le società usano i flussi residui per pagare dividendi ogni anno.</t>
  </si>
  <si>
    <t>a.</t>
  </si>
  <si>
    <t>Completate la tabella sottostante mostrando i pagamenti connessi al debito e quelli percepiti dagli azionisti per i due possibili livelli di flussi di cassa.</t>
  </si>
  <si>
    <t>Debito totale</t>
  </si>
  <si>
    <t>Tasso di interesse</t>
  </si>
  <si>
    <t>ABC</t>
  </si>
  <si>
    <t>XYZ</t>
  </si>
  <si>
    <t>Flussi del</t>
  </si>
  <si>
    <t>FCF</t>
  </si>
  <si>
    <t>Debito</t>
  </si>
  <si>
    <t>Dividendi</t>
  </si>
  <si>
    <t>b.</t>
  </si>
  <si>
    <t>Supponete di detenere il 10% del capitale proprio dell’impresa ABC. Quale potrebbe essere un portafoglio alternativo, che potreste detenere, e che vi fornirebbe gli stessi flussi di cassa?</t>
  </si>
  <si>
    <t>del capitale proprio in ABC fornirebbe un flusso di</t>
  </si>
  <si>
    <t>cassa di</t>
  </si>
  <si>
    <t>oppure</t>
  </si>
  <si>
    <t>all'anno</t>
  </si>
  <si>
    <t>Questi flussi di cassa possono essere replicati</t>
  </si>
  <si>
    <t>possedendo il</t>
  </si>
  <si>
    <t>del debito e il</t>
  </si>
  <si>
    <t>del capitale proprio di XYZ.</t>
  </si>
  <si>
    <t>Flussi del debito</t>
  </si>
  <si>
    <t>in entrambi i casi</t>
  </si>
  <si>
    <t>Flussi del capitale netto</t>
  </si>
  <si>
    <t>Flusso di cassa totale</t>
  </si>
  <si>
    <t>all'anno. Gli stessi flussi che si percepirebbero detenendo ABC</t>
  </si>
  <si>
    <t>c.</t>
  </si>
  <si>
    <t>Supponete di detenere il 10% del capitale proprio dell’impresa XYZ. Se potete indebitarvi al tasso del 10%, quale può essere una strategia alternativa che vi fornirebbe gli stessi flussi di cassa?</t>
  </si>
  <si>
    <t>del capitale proprio di XYZ fornirebbe un flusso di</t>
  </si>
  <si>
    <t>indebitandosi di</t>
  </si>
  <si>
    <t>e acquistando il</t>
  </si>
  <si>
    <t>del capitale proprio di ABC.</t>
  </si>
  <si>
    <t>Dividendi che si riceverebbero</t>
  </si>
  <si>
    <t>Interessi che si dovrebbero pagare</t>
  </si>
  <si>
    <t>in entrambi i casi.</t>
  </si>
  <si>
    <t>all'anno. Gli stessi flussi che si percepirebbero detenendo il capitale proprio di XYZ</t>
  </si>
  <si>
    <t>Problema 14-9</t>
  </si>
  <si>
    <t>Zetatron è un’impresa non indebitata che ha in circolazione 270 milioni di azioni scambiate a un prezzo corrente di $23,64 per azione. Un mese fa, Zetatron ha annunciato un cambiamento della sua struttura finanziaria, attuato come segue: emissione di debito a breve termine per 921 milioni di $; emissione di debito a lungo termine per 820 milioni di $; emissione di azioni privilegiate per 1015 milioni di $. I 2756 milioni di $ raccolti tramite queste emissioni, più un ammontare di liquidità che la società aveva in cassa di 94 milioni di $, saranno utilizzati per realizzare un piano di riacquisto di azioni. L’operazione di riacquisto è prevista per oggi. Assumendo mercati dei capitali perfetti:</t>
  </si>
  <si>
    <t>Come è fatto lo stato patrimoniale a valori di mercato di Zetatron:</t>
  </si>
  <si>
    <r>
      <rPr>
        <rFont val="Times New Roman"/>
        <b/>
        <color theme="1"/>
        <sz val="14.0"/>
      </rPr>
      <t xml:space="preserve">i. </t>
    </r>
    <r>
      <rPr>
        <rFont val="Times New Roman"/>
        <b val="0"/>
        <color theme="1"/>
        <sz val="14.0"/>
      </rPr>
      <t>Prima del cambiamento della struttura finanziaria?</t>
    </r>
  </si>
  <si>
    <r>
      <rPr>
        <rFont val="Times New Roman"/>
        <b/>
        <color theme="1"/>
        <sz val="14.0"/>
      </rPr>
      <t xml:space="preserve">ii. </t>
    </r>
    <r>
      <rPr>
        <rFont val="Times New Roman"/>
        <b val="0"/>
        <color theme="1"/>
        <sz val="14.0"/>
      </rPr>
      <t>Dopo il cambiamento della struttura finanziaria, ma prima del riacquisto di azioni?</t>
    </r>
  </si>
  <si>
    <r>
      <rPr>
        <rFont val="Times New Roman"/>
        <b/>
        <color theme="1"/>
        <sz val="14.0"/>
      </rPr>
      <t xml:space="preserve">iii. </t>
    </r>
    <r>
      <rPr>
        <rFont val="Times New Roman"/>
        <b val="0"/>
        <color theme="1"/>
        <sz val="14.0"/>
      </rPr>
      <t>Dopo il riacquisto?</t>
    </r>
  </si>
  <si>
    <t>Alla conclusione dell’operazione di riacquisto, quante azioni in circolazione avrà Zetatron? Quale sarà il loro valore di mercato?</t>
  </si>
  <si>
    <t>Prezzo iniziale dell'azione</t>
  </si>
  <si>
    <t>Numero azioni in circolazione</t>
  </si>
  <si>
    <t>milioni</t>
  </si>
  <si>
    <t>Valore di mercato dell'attivo e del passivo di Zetatron dopo ciascuna fase dell'operazione di ricapitalizzazione attraverso indebitamento (milioni di $)</t>
  </si>
  <si>
    <t>Situazione di partenza</t>
  </si>
  <si>
    <t>Dopo la raccolta dei fondi</t>
  </si>
  <si>
    <t>Dopo il riacquisto di azioni</t>
  </si>
  <si>
    <t>Attività</t>
  </si>
  <si>
    <t>Passività</t>
  </si>
  <si>
    <t>Liquidità</t>
  </si>
  <si>
    <t>Debito a breve</t>
  </si>
  <si>
    <t>Debito a lungo</t>
  </si>
  <si>
    <t>Titoli privilegiati</t>
  </si>
  <si>
    <t>Attività esistenti</t>
  </si>
  <si>
    <t>Capitale netto</t>
  </si>
  <si>
    <t>Totale attivo</t>
  </si>
  <si>
    <t>Passività + netto</t>
  </si>
  <si>
    <t>Prezzo dell'azione</t>
  </si>
  <si>
    <t>Yerba è un’impresa priva di debito le cui azioni hanno un beta di 0,70 e un rendimento atteso del 18,50%. Supponete che l’impresa emetta nuovo debito privo di rischio che renda il 6,5% e che riacquisti il 5% delle sue azioni. Ipotizzate mercati dei capitali perfetti.</t>
  </si>
  <si>
    <t>Qual è il beta delle azioni della società dopo l’operazione?</t>
  </si>
  <si>
    <t>Qual è il rendimento atteso delle azioni dopo l’operazione?</t>
  </si>
  <si>
    <t>Supponete che, prima dell’operazione, l’utile per azione della società, atteso il prossimo anno, sia di $4,50, con un rapporto P/E atteso pari a 10.</t>
  </si>
  <si>
    <t>a. bis</t>
  </si>
  <si>
    <t>Qual è l’utile per azione atteso della società, dopo la conclusione dell’operazione? Questo cambiamento favorisce gli azionisti? Spiegate.</t>
  </si>
  <si>
    <t>b. bis</t>
  </si>
  <si>
    <t>Qual è il rapporto P/E atteso dopo l’operazione? Questa variazione nel rapporto P/E è ragionevole? Spiegate.</t>
  </si>
  <si>
    <t>Beta unlevered</t>
  </si>
  <si>
    <t>Rendimento atteso</t>
  </si>
  <si>
    <t>Tasso privo di rischio</t>
  </si>
  <si>
    <t>Nuovo livello del debito</t>
  </si>
  <si>
    <t>Nuovo rapporto D/E</t>
  </si>
  <si>
    <t>Premio per il rischio del mercato</t>
  </si>
  <si>
    <t>Nuovo beta (beta levered)</t>
  </si>
  <si>
    <t>Nuovo rendimento atteso (sul capitale proprio)</t>
  </si>
  <si>
    <t>a bis.</t>
  </si>
  <si>
    <t>Vecchio EPS</t>
  </si>
  <si>
    <t>Forward P/E</t>
  </si>
  <si>
    <t>Prezzo per azione</t>
  </si>
  <si>
    <t>Azioni in circolazione (ipotesi)</t>
  </si>
  <si>
    <t>Valore del capitale proprio iniziale</t>
  </si>
  <si>
    <t>Nuovo debito</t>
  </si>
  <si>
    <t>Nuovi utili</t>
  </si>
  <si>
    <t>Nuovo capitale proprio</t>
  </si>
  <si>
    <t>Nuove azioni in circolazione (totale)</t>
  </si>
  <si>
    <t>Nuovo EPS</t>
  </si>
  <si>
    <t>b bis.</t>
  </si>
  <si>
    <t>Nuovo P/E</t>
  </si>
  <si>
    <t>Il rapporto P/E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</si>
</sst>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Calibri"/>
      <scheme val="minor"/>
    </font>
    <font>
      <sz val="10.0"/>
      <color theme="1"/>
      <name val="Arial"/>
    </font>
    <font>
      <b/>
      <sz val="14.0"/>
      <color rgb="FFFFFFFF"/>
      <name val="Times New Roman"/>
    </font>
    <font>
      <b/>
      <sz val="10.0"/>
      <color theme="1"/>
      <name val="Arial"/>
    </font>
    <font>
      <u/>
      <sz val="14.0"/>
      <color rgb="FF0000D4"/>
      <name val="Times New Roman"/>
    </font>
    <font>
      <b/>
      <color theme="1"/>
      <name val="Calibri"/>
      <scheme val="minor"/>
    </font>
    <font>
      <sz val="14.0"/>
      <color theme="1"/>
      <name val="Times New Roman"/>
    </font>
    <font/>
    <font>
      <b/>
      <sz val="14.0"/>
      <color theme="1"/>
      <name val="Times New Roman"/>
    </font>
    <font>
      <b/>
      <sz val="14.0"/>
      <color rgb="FF000090"/>
      <name val="Times New Roman"/>
    </font>
    <font>
      <sz val="14.0"/>
      <color rgb="FF006411"/>
      <name val="Times New Roman"/>
    </font>
    <font>
      <sz val="14.0"/>
      <color rgb="FFDD0806"/>
      <name val="Times New Roman"/>
    </font>
    <font>
      <sz val="14.0"/>
      <color theme="1"/>
      <name val="Arial"/>
    </font>
    <font>
      <i/>
      <sz val="14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000090"/>
        <bgColor rgb="FF000090"/>
      </patternFill>
    </fill>
    <fill>
      <patternFill patternType="solid">
        <fgColor rgb="FFFFFFFF"/>
        <bgColor rgb="FFFFFFFF"/>
      </patternFill>
    </fill>
  </fills>
  <borders count="28">
    <border/>
    <border>
      <left/>
      <right/>
      <top/>
      <bottom/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 style="thick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/>
    </border>
    <border>
      <left style="thick">
        <color rgb="FF000000"/>
      </left>
      <right/>
      <top/>
      <bottom style="thick">
        <color rgb="FF000000"/>
      </bottom>
    </border>
    <border>
      <left/>
      <right/>
      <top/>
      <bottom style="thick">
        <color rgb="FF000000"/>
      </bottom>
    </border>
    <border>
      <left/>
      <right style="thick">
        <color rgb="FF000000"/>
      </right>
      <top/>
      <bottom style="thick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2" fontId="2" numFmtId="0" xfId="0" applyAlignment="1" applyBorder="1" applyFont="1">
      <alignment readingOrder="0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vertical="top"/>
    </xf>
    <xf borderId="2" fillId="3" fontId="6" numFmtId="0" xfId="0" applyBorder="1" applyFill="1" applyFont="1"/>
    <xf borderId="3" fillId="3" fontId="6" numFmtId="0" xfId="0" applyBorder="1" applyFont="1"/>
    <xf borderId="4" fillId="3" fontId="6" numFmtId="0" xfId="0" applyBorder="1" applyFont="1"/>
    <xf borderId="0" fillId="0" fontId="6" numFmtId="0" xfId="0" applyFont="1"/>
    <xf borderId="5" fillId="3" fontId="6" numFmtId="0" xfId="0" applyBorder="1" applyFont="1"/>
    <xf borderId="6" fillId="2" fontId="2" numFmtId="0" xfId="0" applyAlignment="1" applyBorder="1" applyFont="1">
      <alignment horizontal="left"/>
    </xf>
    <xf borderId="7" fillId="0" fontId="7" numFmtId="0" xfId="0" applyBorder="1" applyFont="1"/>
    <xf borderId="8" fillId="0" fontId="7" numFmtId="0" xfId="0" applyBorder="1" applyFont="1"/>
    <xf borderId="1" fillId="2" fontId="6" numFmtId="0" xfId="0" applyBorder="1" applyFont="1"/>
    <xf borderId="9" fillId="3" fontId="6" numFmtId="0" xfId="0" applyBorder="1" applyFont="1"/>
    <xf borderId="1" fillId="3" fontId="6" numFmtId="0" xfId="0" applyBorder="1" applyFont="1"/>
    <xf borderId="6" fillId="3" fontId="6" numFmtId="0" xfId="0" applyAlignment="1" applyBorder="1" applyFont="1">
      <alignment horizontal="left" shrinkToFit="0" vertical="center" wrapText="1"/>
    </xf>
    <xf borderId="1" fillId="3" fontId="6" numFmtId="0" xfId="0" applyAlignment="1" applyBorder="1" applyFont="1">
      <alignment horizontal="left" shrinkToFit="0" vertical="center" wrapText="1"/>
    </xf>
    <xf borderId="1" fillId="3" fontId="8" numFmtId="0" xfId="0" applyAlignment="1" applyBorder="1" applyFont="1">
      <alignment horizontal="right" vertical="top"/>
    </xf>
    <xf borderId="6" fillId="3" fontId="6" numFmtId="0" xfId="0" applyAlignment="1" applyBorder="1" applyFont="1">
      <alignment horizontal="left" shrinkToFit="0" wrapText="1"/>
    </xf>
    <xf borderId="1" fillId="3" fontId="6" numFmtId="0" xfId="0" applyAlignment="1" applyBorder="1" applyFont="1">
      <alignment shrinkToFit="0" wrapText="1"/>
    </xf>
    <xf borderId="9" fillId="3" fontId="6" numFmtId="0" xfId="0" applyAlignment="1" applyBorder="1" applyFont="1">
      <alignment shrinkToFit="0" wrapText="1"/>
    </xf>
    <xf borderId="5" fillId="3" fontId="1" numFmtId="0" xfId="0" applyBorder="1" applyFont="1"/>
    <xf borderId="1" fillId="3" fontId="3" numFmtId="0" xfId="0" applyBorder="1" applyFont="1"/>
    <xf borderId="1" fillId="3" fontId="1" numFmtId="9" xfId="0" applyBorder="1" applyFont="1" applyNumberFormat="1"/>
    <xf borderId="1" fillId="3" fontId="1" numFmtId="0" xfId="0" applyBorder="1" applyFont="1"/>
    <xf borderId="9" fillId="3" fontId="1" numFmtId="0" xfId="0" applyBorder="1" applyFont="1"/>
    <xf borderId="1" fillId="3" fontId="8" numFmtId="0" xfId="0" applyAlignment="1" applyBorder="1" applyFont="1">
      <alignment horizontal="left"/>
    </xf>
    <xf borderId="10" fillId="3" fontId="9" numFmtId="39" xfId="0" applyBorder="1" applyFont="1" applyNumberFormat="1"/>
    <xf borderId="11" fillId="3" fontId="9" numFmtId="10" xfId="0" applyBorder="1" applyFont="1" applyNumberFormat="1"/>
    <xf borderId="12" fillId="3" fontId="9" numFmtId="10" xfId="0" applyBorder="1" applyFont="1" applyNumberFormat="1"/>
    <xf borderId="13" fillId="3" fontId="8" numFmtId="0" xfId="0" applyAlignment="1" applyBorder="1" applyFont="1">
      <alignment horizontal="center"/>
    </xf>
    <xf borderId="14" fillId="0" fontId="7" numFmtId="0" xfId="0" applyBorder="1" applyFont="1"/>
    <xf borderId="1" fillId="3" fontId="8" numFmtId="0" xfId="0" applyAlignment="1" applyBorder="1" applyFont="1">
      <alignment horizontal="center"/>
    </xf>
    <xf borderId="15" fillId="3" fontId="8" numFmtId="0" xfId="0" applyAlignment="1" applyBorder="1" applyFont="1">
      <alignment horizontal="left"/>
    </xf>
    <xf borderId="15" fillId="3" fontId="8" numFmtId="0" xfId="0" applyAlignment="1" applyBorder="1" applyFont="1">
      <alignment horizontal="center"/>
    </xf>
    <xf borderId="1" fillId="3" fontId="3" numFmtId="0" xfId="0" applyAlignment="1" applyBorder="1" applyFont="1">
      <alignment horizontal="right"/>
    </xf>
    <xf borderId="16" fillId="3" fontId="10" numFmtId="0" xfId="0" applyAlignment="1" applyBorder="1" applyFont="1">
      <alignment horizontal="center"/>
    </xf>
    <xf borderId="12" fillId="3" fontId="10" numFmtId="3" xfId="0" applyAlignment="1" applyBorder="1" applyFont="1" applyNumberFormat="1">
      <alignment horizontal="center"/>
    </xf>
    <xf borderId="12" fillId="3" fontId="10" numFmtId="0" xfId="0" applyAlignment="1" applyBorder="1" applyFont="1">
      <alignment horizontal="center"/>
    </xf>
    <xf borderId="12" fillId="3" fontId="10" numFmtId="39" xfId="0" applyAlignment="1" applyBorder="1" applyFont="1" applyNumberFormat="1">
      <alignment horizontal="center"/>
    </xf>
    <xf borderId="11" fillId="3" fontId="9" numFmtId="39" xfId="0" applyBorder="1" applyFont="1" applyNumberFormat="1"/>
    <xf borderId="17" fillId="3" fontId="10" numFmtId="0" xfId="0" applyAlignment="1" applyBorder="1" applyFont="1">
      <alignment horizontal="center"/>
    </xf>
    <xf borderId="1" fillId="3" fontId="10" numFmtId="3" xfId="0" applyAlignment="1" applyBorder="1" applyFont="1" applyNumberFormat="1">
      <alignment horizontal="center"/>
    </xf>
    <xf borderId="1" fillId="3" fontId="10" numFmtId="0" xfId="0" applyAlignment="1" applyBorder="1" applyFont="1">
      <alignment horizontal="center"/>
    </xf>
    <xf borderId="1" fillId="3" fontId="10" numFmtId="39" xfId="0" applyAlignment="1" applyBorder="1" applyFont="1" applyNumberFormat="1">
      <alignment horizontal="center"/>
    </xf>
    <xf borderId="1" fillId="3" fontId="6" numFmtId="0" xfId="0" applyAlignment="1" applyBorder="1" applyFont="1">
      <alignment horizontal="left" shrinkToFit="0" wrapText="1"/>
    </xf>
    <xf borderId="10" fillId="3" fontId="10" numFmtId="39" xfId="0" applyBorder="1" applyFont="1" applyNumberFormat="1"/>
    <xf borderId="17" fillId="3" fontId="6" numFmtId="0" xfId="0" applyAlignment="1" applyBorder="1" applyFont="1">
      <alignment horizontal="center" shrinkToFit="0" wrapText="1"/>
    </xf>
    <xf borderId="17" fillId="3" fontId="6" numFmtId="0" xfId="0" applyAlignment="1" applyBorder="1" applyFont="1">
      <alignment shrinkToFit="0" wrapText="1"/>
    </xf>
    <xf borderId="18" fillId="3" fontId="6" numFmtId="0" xfId="0" applyAlignment="1" applyBorder="1" applyFont="1">
      <alignment horizontal="left" shrinkToFit="0" wrapText="1"/>
    </xf>
    <xf borderId="19" fillId="0" fontId="7" numFmtId="0" xfId="0" applyBorder="1" applyFont="1"/>
    <xf borderId="20" fillId="0" fontId="7" numFmtId="0" xfId="0" applyBorder="1" applyFont="1"/>
    <xf borderId="21" fillId="3" fontId="1" numFmtId="4" xfId="0" applyBorder="1" applyFont="1" applyNumberFormat="1"/>
    <xf borderId="12" fillId="3" fontId="3" numFmtId="0" xfId="0" applyBorder="1" applyFont="1"/>
    <xf borderId="12" fillId="3" fontId="1" numFmtId="0" xfId="0" applyBorder="1" applyFont="1"/>
    <xf borderId="15" fillId="3" fontId="6" numFmtId="0" xfId="0" applyAlignment="1" applyBorder="1" applyFont="1">
      <alignment shrinkToFit="0" wrapText="1"/>
    </xf>
    <xf borderId="11" fillId="3" fontId="10" numFmtId="10" xfId="0" applyBorder="1" applyFont="1" applyNumberFormat="1"/>
    <xf borderId="22" fillId="3" fontId="6" numFmtId="0" xfId="0" applyAlignment="1" applyBorder="1" applyFont="1">
      <alignment horizontal="center" shrinkToFit="0" wrapText="1"/>
    </xf>
    <xf borderId="15" fillId="3" fontId="3" numFmtId="0" xfId="0" applyBorder="1" applyFont="1"/>
    <xf borderId="16" fillId="3" fontId="6" numFmtId="0" xfId="0" applyAlignment="1" applyBorder="1" applyFont="1">
      <alignment shrinkToFit="0" wrapText="1"/>
    </xf>
    <xf borderId="11" fillId="3" fontId="10" numFmtId="39" xfId="0" applyBorder="1" applyFont="1" applyNumberFormat="1"/>
    <xf borderId="23" fillId="3" fontId="6" numFmtId="0" xfId="0" applyAlignment="1" applyBorder="1" applyFont="1">
      <alignment horizontal="left" shrinkToFit="0" wrapText="1"/>
    </xf>
    <xf borderId="10" fillId="3" fontId="9" numFmtId="10" xfId="0" applyBorder="1" applyFont="1" applyNumberFormat="1"/>
    <xf borderId="16" fillId="3" fontId="1" numFmtId="0" xfId="0" applyBorder="1" applyFont="1"/>
    <xf borderId="24" fillId="3" fontId="1" numFmtId="0" xfId="0" applyBorder="1" applyFont="1"/>
    <xf borderId="25" fillId="3" fontId="1" numFmtId="0" xfId="0" applyBorder="1" applyFont="1"/>
    <xf borderId="26" fillId="3" fontId="1" numFmtId="0" xfId="0" applyBorder="1" applyFont="1"/>
    <xf borderId="6" fillId="3" fontId="8" numFmtId="0" xfId="0" applyAlignment="1" applyBorder="1" applyFont="1">
      <alignment horizontal="left" shrinkToFit="0" wrapText="1"/>
    </xf>
    <xf borderId="5" fillId="3" fontId="3" numFmtId="0" xfId="0" applyBorder="1" applyFont="1"/>
    <xf borderId="1" fillId="3" fontId="8" numFmtId="0" xfId="0" applyAlignment="1" applyBorder="1" applyFont="1">
      <alignment horizontal="left" shrinkToFit="0" wrapText="1"/>
    </xf>
    <xf borderId="27" fillId="3" fontId="9" numFmtId="39" xfId="0" applyBorder="1" applyFont="1" applyNumberFormat="1"/>
    <xf borderId="6" fillId="3" fontId="8" numFmtId="0" xfId="0" applyAlignment="1" applyBorder="1" applyFont="1">
      <alignment horizontal="left"/>
    </xf>
    <xf borderId="1" fillId="3" fontId="6" numFmtId="0" xfId="0" applyAlignment="1" applyBorder="1" applyFont="1">
      <alignment horizontal="left"/>
    </xf>
    <xf borderId="6" fillId="3" fontId="8" numFmtId="0" xfId="0" applyAlignment="1" applyBorder="1" applyFont="1">
      <alignment horizontal="center"/>
    </xf>
    <xf borderId="1" fillId="3" fontId="6" numFmtId="0" xfId="0" applyAlignment="1" applyBorder="1" applyFont="1">
      <alignment horizontal="center"/>
    </xf>
    <xf borderId="1" fillId="3" fontId="3" numFmtId="0" xfId="0" applyAlignment="1" applyBorder="1" applyFont="1">
      <alignment horizontal="center"/>
    </xf>
    <xf borderId="10" fillId="3" fontId="11" numFmtId="39" xfId="0" applyBorder="1" applyFont="1" applyNumberFormat="1"/>
    <xf borderId="1" fillId="3" fontId="12" numFmtId="0" xfId="0" applyAlignment="1" applyBorder="1" applyFont="1">
      <alignment horizontal="center"/>
    </xf>
    <xf borderId="1" fillId="3" fontId="6" numFmtId="0" xfId="0" applyAlignment="1" applyBorder="1" applyFont="1">
      <alignment horizontal="center" shrinkToFit="0" wrapText="1"/>
    </xf>
    <xf borderId="6" fillId="3" fontId="6" numFmtId="0" xfId="0" applyAlignment="1" applyBorder="1" applyFont="1">
      <alignment horizontal="right"/>
    </xf>
    <xf borderId="1" fillId="3" fontId="13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.PSF\Untitled\Documents%20and%20Settings\Nicole\My%20Documents\GreenPenQA\Jobs\Spoke&amp;Wheel\Berk_DeMarzo\Excel_Spreadsheets_Sols\XLS\chapter%205%20revision%203%20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ntents"/>
      <sheetName val="5-2"/>
      <sheetName val="5-3"/>
      <sheetName val="5-7"/>
      <sheetName val="5-14"/>
      <sheetName val="5-15"/>
      <sheetName val="5-17"/>
      <sheetName val="5-18"/>
      <sheetName val="5-25"/>
      <sheetName val="5-26"/>
      <sheetName val="5-27"/>
      <sheetName val="5-28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28.0"/>
    <col customWidth="1" min="4" max="4" width="9.86"/>
    <col customWidth="1" min="5" max="6" width="9.14"/>
    <col customWidth="1" min="7" max="26" width="8.71"/>
  </cols>
  <sheetData>
    <row r="1" ht="12.75" customHeight="1">
      <c r="A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2" t="s">
        <v>0</v>
      </c>
      <c r="D3" s="3" t="s">
        <v>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4" t="s">
        <v>2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/>
      <c r="C5" s="5" t="s">
        <v>3</v>
      </c>
      <c r="D5" s="6" t="s">
        <v>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"/>
      <c r="C6" s="5" t="s">
        <v>5</v>
      </c>
      <c r="D6" s="6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"/>
      <c r="C7" s="5" t="s">
        <v>7</v>
      </c>
      <c r="D7" s="6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7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2.75" customHeight="1">
      <c r="A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2.75" customHeight="1">
      <c r="A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display="Problem 14-5" location="'14-5'!A1" ref="C5"/>
    <hyperlink display="Problem 14-9" location="'14-9'!A1" ref="C6"/>
    <hyperlink display="Problema 14-21" location="'14-21'!A1" ref="C7"/>
  </hyperlink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.43"/>
    <col customWidth="1" min="3" max="3" width="22.57"/>
    <col customWidth="1" min="4" max="4" width="12.71"/>
    <col customWidth="1" min="5" max="5" width="22.14"/>
    <col customWidth="1" min="6" max="6" width="12.71"/>
    <col customWidth="1" min="7" max="7" width="18.71"/>
    <col customWidth="1" min="8" max="8" width="9.71"/>
    <col customWidth="1" min="9" max="9" width="29.29"/>
    <col customWidth="1" min="10" max="10" width="8.71"/>
    <col customWidth="1" min="11" max="11" width="11.29"/>
    <col customWidth="1" min="12" max="12" width="16.86"/>
    <col customWidth="1" min="13" max="13" width="25.43"/>
    <col customWidth="1" min="14" max="26" width="8.71"/>
  </cols>
  <sheetData>
    <row r="1" ht="12.75" customHeight="1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1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2.75" customHeight="1">
      <c r="A2" s="13"/>
      <c r="B2" s="14" t="s">
        <v>9</v>
      </c>
      <c r="C2" s="15"/>
      <c r="D2" s="15"/>
      <c r="E2" s="15"/>
      <c r="F2" s="16"/>
      <c r="G2" s="2"/>
      <c r="H2" s="17"/>
      <c r="I2" s="17"/>
      <c r="J2" s="17"/>
      <c r="K2" s="17"/>
      <c r="L2" s="17"/>
      <c r="M2" s="17"/>
      <c r="N2" s="17"/>
      <c r="O2" s="18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2.75" customHeight="1">
      <c r="A3" s="13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8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72.0" customHeight="1">
      <c r="A4" s="13"/>
      <c r="B4" s="20" t="s">
        <v>10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6"/>
      <c r="O4" s="18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2.75" customHeight="1">
      <c r="A5" s="13"/>
      <c r="B5" s="21"/>
      <c r="C5" s="21"/>
      <c r="D5" s="21"/>
      <c r="E5" s="21"/>
      <c r="F5" s="21"/>
      <c r="G5" s="21"/>
      <c r="H5" s="21"/>
      <c r="I5" s="19"/>
      <c r="J5" s="19"/>
      <c r="K5" s="19"/>
      <c r="L5" s="19"/>
      <c r="M5" s="19"/>
      <c r="N5" s="19"/>
      <c r="O5" s="18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9.5" customHeight="1">
      <c r="A6" s="13"/>
      <c r="B6" s="22" t="s">
        <v>11</v>
      </c>
      <c r="C6" s="23" t="s">
        <v>12</v>
      </c>
      <c r="D6" s="15"/>
      <c r="E6" s="15"/>
      <c r="F6" s="15"/>
      <c r="G6" s="15"/>
      <c r="H6" s="15"/>
      <c r="I6" s="15"/>
      <c r="J6" s="15"/>
      <c r="K6" s="15"/>
      <c r="L6" s="16"/>
      <c r="M6" s="24"/>
      <c r="N6" s="24"/>
      <c r="O6" s="25"/>
    </row>
    <row r="7" ht="12.75" customHeight="1">
      <c r="A7" s="26"/>
      <c r="B7" s="27"/>
      <c r="C7" s="28" t="s">
        <v>2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30"/>
    </row>
    <row r="8" ht="12.75" customHeight="1">
      <c r="A8" s="26"/>
      <c r="B8" s="29"/>
      <c r="C8" s="31" t="s">
        <v>13</v>
      </c>
      <c r="D8" s="32">
        <v>5000.0</v>
      </c>
      <c r="E8" s="29"/>
      <c r="F8" s="29"/>
      <c r="G8" s="29"/>
      <c r="H8" s="29"/>
      <c r="I8" s="29"/>
      <c r="J8" s="29"/>
      <c r="K8" s="29"/>
      <c r="L8" s="29"/>
      <c r="M8" s="29"/>
      <c r="N8" s="29"/>
      <c r="O8" s="30"/>
    </row>
    <row r="9" ht="12.75" customHeight="1">
      <c r="A9" s="26"/>
      <c r="B9" s="29"/>
      <c r="C9" s="31" t="s">
        <v>14</v>
      </c>
      <c r="D9" s="33">
        <v>0.1</v>
      </c>
      <c r="E9" s="29"/>
      <c r="F9" s="29"/>
      <c r="G9" s="29"/>
      <c r="H9" s="29"/>
      <c r="I9" s="29"/>
      <c r="J9" s="29"/>
      <c r="K9" s="29"/>
      <c r="L9" s="29"/>
      <c r="M9" s="29"/>
      <c r="N9" s="29"/>
      <c r="O9" s="30"/>
    </row>
    <row r="10" ht="11.25" customHeight="1">
      <c r="A10" s="26"/>
      <c r="B10" s="29"/>
      <c r="C10" s="31"/>
      <c r="D10" s="34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30"/>
    </row>
    <row r="11" ht="12.75" customHeight="1">
      <c r="A11" s="26"/>
      <c r="B11" s="29"/>
      <c r="C11" s="29" t="s">
        <v>2</v>
      </c>
      <c r="D11" s="35" t="s">
        <v>15</v>
      </c>
      <c r="E11" s="36"/>
      <c r="F11" s="35" t="s">
        <v>16</v>
      </c>
      <c r="G11" s="36"/>
      <c r="H11" s="29"/>
      <c r="I11" s="29"/>
      <c r="J11" s="29"/>
      <c r="K11" s="29"/>
      <c r="L11" s="29"/>
      <c r="M11" s="29"/>
      <c r="N11" s="29"/>
      <c r="O11" s="30"/>
    </row>
    <row r="12" ht="12.75" customHeight="1">
      <c r="A12" s="26"/>
      <c r="B12" s="29"/>
      <c r="C12" s="29"/>
      <c r="D12" s="37" t="s">
        <v>17</v>
      </c>
      <c r="E12" s="37"/>
      <c r="F12" s="37" t="s">
        <v>17</v>
      </c>
      <c r="G12" s="37"/>
      <c r="H12" s="29"/>
      <c r="I12" s="29"/>
      <c r="J12" s="29"/>
      <c r="K12" s="29"/>
      <c r="L12" s="29"/>
      <c r="M12" s="29"/>
      <c r="N12" s="29"/>
      <c r="O12" s="30"/>
    </row>
    <row r="13" ht="12.75" customHeight="1">
      <c r="A13" s="26"/>
      <c r="B13" s="29"/>
      <c r="C13" s="38" t="s">
        <v>18</v>
      </c>
      <c r="D13" s="39" t="s">
        <v>19</v>
      </c>
      <c r="E13" s="39" t="s">
        <v>20</v>
      </c>
      <c r="F13" s="39" t="s">
        <v>19</v>
      </c>
      <c r="G13" s="39" t="s">
        <v>20</v>
      </c>
      <c r="H13" s="29"/>
      <c r="I13" s="29"/>
      <c r="J13" s="29"/>
      <c r="K13" s="29"/>
      <c r="L13" s="29"/>
      <c r="M13" s="29"/>
      <c r="N13" s="29"/>
      <c r="O13" s="30"/>
    </row>
    <row r="14" ht="12.75" customHeight="1">
      <c r="A14" s="26"/>
      <c r="B14" s="40"/>
      <c r="C14" s="32">
        <v>5600.0</v>
      </c>
      <c r="D14" s="41">
        <v>0.0</v>
      </c>
      <c r="E14" s="42">
        <f>$C$14-D14</f>
        <v>5600</v>
      </c>
      <c r="F14" s="43">
        <f>D9*D8</f>
        <v>500</v>
      </c>
      <c r="G14" s="44">
        <f>$C$14-F14</f>
        <v>5100</v>
      </c>
      <c r="H14" s="29"/>
      <c r="I14" s="29"/>
      <c r="J14" s="29"/>
      <c r="K14" s="29"/>
      <c r="L14" s="29"/>
      <c r="M14" s="29"/>
      <c r="N14" s="29"/>
      <c r="O14" s="30"/>
    </row>
    <row r="15" ht="12.75" customHeight="1">
      <c r="A15" s="26"/>
      <c r="B15" s="40"/>
      <c r="C15" s="45">
        <v>5300.0</v>
      </c>
      <c r="D15" s="46">
        <v>0.0</v>
      </c>
      <c r="E15" s="47">
        <f>$C$15-D15</f>
        <v>5300</v>
      </c>
      <c r="F15" s="48">
        <f>F14</f>
        <v>500</v>
      </c>
      <c r="G15" s="49">
        <f>$C$15-F15</f>
        <v>4800</v>
      </c>
      <c r="H15" s="29"/>
      <c r="I15" s="29"/>
      <c r="J15" s="29"/>
      <c r="K15" s="29"/>
      <c r="L15" s="29"/>
      <c r="M15" s="29"/>
      <c r="N15" s="29"/>
      <c r="O15" s="30"/>
    </row>
    <row r="16" ht="18.75" customHeight="1">
      <c r="A16" s="26"/>
      <c r="B16" s="40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30"/>
    </row>
    <row r="17" ht="19.5" customHeight="1">
      <c r="A17" s="13"/>
      <c r="B17" s="22" t="s">
        <v>21</v>
      </c>
      <c r="C17" s="23" t="s">
        <v>22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6"/>
      <c r="O17" s="25"/>
    </row>
    <row r="18" ht="58.5" customHeight="1">
      <c r="A18" s="13"/>
      <c r="B18" s="22"/>
      <c r="C18" s="50"/>
      <c r="D18" s="23" t="s">
        <v>23</v>
      </c>
      <c r="E18" s="16"/>
      <c r="F18" s="50"/>
      <c r="G18" s="50"/>
      <c r="H18" s="50"/>
      <c r="I18" s="50"/>
      <c r="J18" s="50"/>
      <c r="K18" s="50"/>
      <c r="L18" s="50"/>
      <c r="M18" s="50"/>
      <c r="N18" s="50"/>
      <c r="O18" s="25"/>
    </row>
    <row r="19" ht="15.0" customHeight="1">
      <c r="A19" s="26"/>
      <c r="B19" s="40"/>
      <c r="C19" s="33">
        <v>0.1</v>
      </c>
      <c r="D19" s="23" t="s">
        <v>24</v>
      </c>
      <c r="E19" s="16"/>
      <c r="F19" s="51">
        <f>E14*C19</f>
        <v>560</v>
      </c>
      <c r="G19" s="52" t="s">
        <v>25</v>
      </c>
      <c r="H19" s="51">
        <f>C19*E15</f>
        <v>530</v>
      </c>
      <c r="I19" s="53" t="s">
        <v>26</v>
      </c>
      <c r="J19" s="29"/>
      <c r="K19" s="29"/>
      <c r="L19" s="29"/>
      <c r="M19" s="29"/>
      <c r="N19" s="29"/>
      <c r="O19" s="30"/>
    </row>
    <row r="20" ht="26.25" customHeight="1">
      <c r="A20" s="26"/>
      <c r="B20" s="40"/>
      <c r="C20" s="54" t="s">
        <v>27</v>
      </c>
      <c r="D20" s="55"/>
      <c r="E20" s="56"/>
      <c r="F20" s="57"/>
      <c r="G20" s="58"/>
      <c r="H20" s="57"/>
      <c r="I20" s="58"/>
      <c r="J20" s="59"/>
      <c r="K20" s="29"/>
      <c r="L20" s="29"/>
      <c r="M20" s="29"/>
      <c r="N20" s="29"/>
      <c r="O20" s="30"/>
    </row>
    <row r="21" ht="40.5" customHeight="1">
      <c r="A21" s="26"/>
      <c r="B21" s="40"/>
      <c r="C21" s="60" t="s">
        <v>28</v>
      </c>
      <c r="D21" s="60"/>
      <c r="E21" s="60"/>
      <c r="F21" s="61">
        <f>C19</f>
        <v>0.1</v>
      </c>
      <c r="G21" s="62" t="s">
        <v>29</v>
      </c>
      <c r="H21" s="61">
        <f>C19</f>
        <v>0.1</v>
      </c>
      <c r="I21" s="53" t="s">
        <v>30</v>
      </c>
      <c r="J21" s="63"/>
      <c r="K21" s="29"/>
      <c r="L21" s="29"/>
      <c r="M21" s="29"/>
      <c r="N21" s="29"/>
      <c r="O21" s="30"/>
    </row>
    <row r="22" ht="18.75" customHeight="1">
      <c r="A22" s="26"/>
      <c r="B22" s="40"/>
      <c r="C22" s="23" t="s">
        <v>31</v>
      </c>
      <c r="D22" s="15"/>
      <c r="E22" s="16"/>
      <c r="F22" s="51">
        <f>F21*D9*D8</f>
        <v>50</v>
      </c>
      <c r="G22" s="52" t="s">
        <v>26</v>
      </c>
      <c r="H22" s="51">
        <f>F22</f>
        <v>50</v>
      </c>
      <c r="I22" s="64" t="s">
        <v>32</v>
      </c>
      <c r="J22" s="24"/>
      <c r="K22" s="29"/>
      <c r="L22" s="29"/>
      <c r="M22" s="29"/>
      <c r="N22" s="29"/>
      <c r="O22" s="30"/>
    </row>
    <row r="23" ht="18.75" customHeight="1">
      <c r="A23" s="26"/>
      <c r="B23" s="40"/>
      <c r="C23" s="23" t="s">
        <v>33</v>
      </c>
      <c r="D23" s="15"/>
      <c r="E23" s="16"/>
      <c r="F23" s="51">
        <f>H21*G14</f>
        <v>510</v>
      </c>
      <c r="G23" s="52" t="s">
        <v>25</v>
      </c>
      <c r="H23" s="51">
        <f>H21*G15</f>
        <v>480</v>
      </c>
      <c r="I23" s="53" t="s">
        <v>26</v>
      </c>
      <c r="J23" s="29"/>
      <c r="K23" s="29"/>
      <c r="L23" s="29"/>
      <c r="M23" s="29"/>
      <c r="N23" s="29"/>
      <c r="O23" s="30"/>
    </row>
    <row r="24" ht="18.75" customHeight="1">
      <c r="A24" s="26"/>
      <c r="B24" s="40"/>
      <c r="C24" s="23" t="s">
        <v>34</v>
      </c>
      <c r="D24" s="15"/>
      <c r="E24" s="16"/>
      <c r="F24" s="65">
        <f>F22+F23</f>
        <v>560</v>
      </c>
      <c r="G24" s="52" t="s">
        <v>25</v>
      </c>
      <c r="H24" s="65">
        <f>H22+H23</f>
        <v>530</v>
      </c>
      <c r="I24" s="66" t="s">
        <v>35</v>
      </c>
      <c r="J24" s="15"/>
      <c r="K24" s="15"/>
      <c r="L24" s="15"/>
      <c r="M24" s="16"/>
      <c r="N24" s="24"/>
      <c r="O24" s="30"/>
    </row>
    <row r="25" ht="12.75" customHeight="1">
      <c r="A25" s="26"/>
      <c r="B25" s="40"/>
      <c r="C25" s="29"/>
      <c r="D25" s="29"/>
      <c r="E25" s="29"/>
      <c r="F25" s="28"/>
      <c r="G25" s="29"/>
      <c r="H25" s="28"/>
      <c r="I25" s="29"/>
      <c r="J25" s="29"/>
      <c r="K25" s="29"/>
      <c r="L25" s="29"/>
      <c r="M25" s="29"/>
      <c r="N25" s="29"/>
      <c r="O25" s="30"/>
    </row>
    <row r="26" ht="12.75" customHeight="1">
      <c r="A26" s="26"/>
      <c r="B26" s="40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30"/>
    </row>
    <row r="27" ht="38.25" customHeight="1">
      <c r="A27" s="13"/>
      <c r="B27" s="22" t="s">
        <v>36</v>
      </c>
      <c r="C27" s="23" t="s">
        <v>37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6"/>
      <c r="O27" s="25"/>
    </row>
    <row r="28" ht="45.75" customHeight="1">
      <c r="A28" s="13"/>
      <c r="B28" s="22"/>
      <c r="C28" s="50"/>
      <c r="D28" s="23" t="s">
        <v>38</v>
      </c>
      <c r="E28" s="16"/>
      <c r="F28" s="50"/>
      <c r="G28" s="50"/>
      <c r="H28" s="50"/>
      <c r="I28" s="50"/>
      <c r="J28" s="50"/>
      <c r="K28" s="50"/>
      <c r="L28" s="50"/>
      <c r="M28" s="50"/>
      <c r="N28" s="50"/>
      <c r="O28" s="25"/>
    </row>
    <row r="29" ht="18.75" customHeight="1">
      <c r="A29" s="26"/>
      <c r="B29" s="40"/>
      <c r="C29" s="67">
        <v>0.1</v>
      </c>
      <c r="D29" s="23" t="s">
        <v>24</v>
      </c>
      <c r="E29" s="16"/>
      <c r="F29" s="51">
        <f>C29*G14</f>
        <v>510</v>
      </c>
      <c r="G29" s="52" t="s">
        <v>25</v>
      </c>
      <c r="H29" s="51">
        <f>C29*G15</f>
        <v>480</v>
      </c>
      <c r="I29" s="53" t="s">
        <v>26</v>
      </c>
      <c r="J29" s="29"/>
      <c r="K29" s="29"/>
      <c r="L29" s="29"/>
      <c r="M29" s="29"/>
      <c r="N29" s="29"/>
      <c r="O29" s="30"/>
    </row>
    <row r="30" ht="18.75" customHeight="1">
      <c r="A30" s="26"/>
      <c r="B30" s="40"/>
      <c r="C30" s="54" t="s">
        <v>27</v>
      </c>
      <c r="D30" s="55"/>
      <c r="E30" s="56"/>
      <c r="F30" s="57"/>
      <c r="G30" s="58"/>
      <c r="H30" s="57"/>
      <c r="I30" s="58"/>
      <c r="J30" s="59"/>
      <c r="K30" s="29"/>
      <c r="L30" s="29"/>
      <c r="M30" s="29"/>
      <c r="N30" s="29"/>
      <c r="O30" s="30"/>
    </row>
    <row r="31" ht="37.5" customHeight="1">
      <c r="A31" s="26"/>
      <c r="B31" s="29"/>
      <c r="C31" s="60" t="s">
        <v>39</v>
      </c>
      <c r="D31" s="60"/>
      <c r="E31" s="60"/>
      <c r="F31" s="65">
        <f>C29*D8</f>
        <v>500</v>
      </c>
      <c r="G31" s="62" t="s">
        <v>40</v>
      </c>
      <c r="H31" s="61">
        <f>C29</f>
        <v>0.1</v>
      </c>
      <c r="I31" s="53" t="s">
        <v>41</v>
      </c>
      <c r="J31" s="60"/>
      <c r="K31" s="29"/>
      <c r="L31" s="29"/>
      <c r="M31" s="29"/>
      <c r="N31" s="29"/>
      <c r="O31" s="30"/>
    </row>
    <row r="32" ht="12.75" customHeight="1">
      <c r="A32" s="26"/>
      <c r="B32" s="29"/>
      <c r="C32" s="23" t="s">
        <v>42</v>
      </c>
      <c r="D32" s="15"/>
      <c r="E32" s="16"/>
      <c r="F32" s="51">
        <f>H31*E14</f>
        <v>560</v>
      </c>
      <c r="G32" s="52" t="s">
        <v>25</v>
      </c>
      <c r="H32" s="51">
        <f>H31*E15</f>
        <v>530</v>
      </c>
      <c r="I32" s="68"/>
      <c r="J32" s="29"/>
      <c r="K32" s="29"/>
      <c r="L32" s="29"/>
      <c r="M32" s="29"/>
      <c r="N32" s="29"/>
      <c r="O32" s="30"/>
    </row>
    <row r="33" ht="12.75" customHeight="1">
      <c r="A33" s="26"/>
      <c r="B33" s="29"/>
      <c r="C33" s="23" t="s">
        <v>43</v>
      </c>
      <c r="D33" s="15"/>
      <c r="E33" s="16"/>
      <c r="F33" s="51">
        <f>-D9*F31</f>
        <v>-50</v>
      </c>
      <c r="G33" s="52" t="s">
        <v>26</v>
      </c>
      <c r="H33" s="51">
        <f>F33</f>
        <v>-50</v>
      </c>
      <c r="I33" s="53" t="s">
        <v>44</v>
      </c>
      <c r="J33" s="24"/>
      <c r="K33" s="29"/>
      <c r="L33" s="29"/>
      <c r="M33" s="29"/>
      <c r="N33" s="29"/>
      <c r="O33" s="30"/>
    </row>
    <row r="34" ht="18.75" customHeight="1">
      <c r="A34" s="26"/>
      <c r="B34" s="29"/>
      <c r="C34" s="23" t="s">
        <v>34</v>
      </c>
      <c r="D34" s="15"/>
      <c r="E34" s="16"/>
      <c r="F34" s="65">
        <f>F32+F33</f>
        <v>510</v>
      </c>
      <c r="G34" s="52" t="s">
        <v>25</v>
      </c>
      <c r="H34" s="65">
        <f>H32+H33</f>
        <v>480</v>
      </c>
      <c r="I34" s="66" t="s">
        <v>45</v>
      </c>
      <c r="J34" s="15"/>
      <c r="K34" s="15"/>
      <c r="L34" s="15"/>
      <c r="M34" s="16"/>
      <c r="N34" s="50"/>
      <c r="O34" s="30"/>
    </row>
    <row r="35" ht="12.75" customHeight="1">
      <c r="A35" s="69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1"/>
    </row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1">
    <mergeCell ref="B2:F2"/>
    <mergeCell ref="B4:N4"/>
    <mergeCell ref="C6:L6"/>
    <mergeCell ref="D11:E11"/>
    <mergeCell ref="F11:G11"/>
    <mergeCell ref="C17:N17"/>
    <mergeCell ref="D18:E18"/>
    <mergeCell ref="D28:E28"/>
    <mergeCell ref="D29:E29"/>
    <mergeCell ref="C30:E30"/>
    <mergeCell ref="C32:E32"/>
    <mergeCell ref="C33:E33"/>
    <mergeCell ref="C34:E34"/>
    <mergeCell ref="I34:M34"/>
    <mergeCell ref="D19:E19"/>
    <mergeCell ref="C20:E20"/>
    <mergeCell ref="C22:E22"/>
    <mergeCell ref="C23:E23"/>
    <mergeCell ref="C24:E24"/>
    <mergeCell ref="I24:M24"/>
    <mergeCell ref="C27:N27"/>
  </mergeCell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.43"/>
    <col customWidth="1" min="3" max="3" width="18.0"/>
    <col customWidth="1" min="4" max="4" width="25.71"/>
    <col customWidth="1" min="5" max="5" width="19.86"/>
    <col customWidth="1" min="6" max="6" width="24.71"/>
    <col customWidth="1" min="7" max="7" width="17.86"/>
    <col customWidth="1" min="8" max="8" width="23.57"/>
    <col customWidth="1" min="9" max="9" width="27.14"/>
    <col customWidth="1" min="10" max="10" width="20.86"/>
    <col customWidth="1" min="11" max="12" width="17.86"/>
    <col customWidth="1" min="13" max="13" width="24.0"/>
    <col customWidth="1" min="14" max="14" width="18.14"/>
    <col customWidth="1" min="15" max="26" width="8.71"/>
  </cols>
  <sheetData>
    <row r="1" ht="12.75" customHeight="1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1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2.75" customHeight="1">
      <c r="A2" s="13"/>
      <c r="B2" s="14" t="s">
        <v>46</v>
      </c>
      <c r="C2" s="15"/>
      <c r="D2" s="15"/>
      <c r="E2" s="15"/>
      <c r="F2" s="16"/>
      <c r="G2" s="2"/>
      <c r="H2" s="17"/>
      <c r="I2" s="17"/>
      <c r="J2" s="17"/>
      <c r="K2" s="17"/>
      <c r="L2" s="17"/>
      <c r="M2" s="17"/>
      <c r="N2" s="17"/>
      <c r="O2" s="18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2.75" customHeight="1">
      <c r="A3" s="13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8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96.0" customHeight="1">
      <c r="A4" s="13"/>
      <c r="B4" s="20" t="s">
        <v>47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6"/>
      <c r="O4" s="18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2.75" customHeight="1">
      <c r="A5" s="13"/>
      <c r="B5" s="21"/>
      <c r="C5" s="21"/>
      <c r="D5" s="21"/>
      <c r="E5" s="21"/>
      <c r="F5" s="21"/>
      <c r="G5" s="21"/>
      <c r="H5" s="21"/>
      <c r="I5" s="19"/>
      <c r="J5" s="19"/>
      <c r="K5" s="19"/>
      <c r="L5" s="19"/>
      <c r="M5" s="19"/>
      <c r="N5" s="19"/>
      <c r="O5" s="18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2.75" customHeight="1">
      <c r="A6" s="13"/>
      <c r="B6" s="22" t="s">
        <v>11</v>
      </c>
      <c r="C6" s="23" t="s">
        <v>48</v>
      </c>
      <c r="D6" s="15"/>
      <c r="E6" s="15"/>
      <c r="F6" s="15"/>
      <c r="G6" s="15"/>
      <c r="H6" s="15"/>
      <c r="I6" s="15"/>
      <c r="J6" s="15"/>
      <c r="K6" s="15"/>
      <c r="L6" s="16"/>
      <c r="M6" s="24"/>
      <c r="N6" s="24"/>
      <c r="O6" s="25"/>
    </row>
    <row r="7" ht="3.75" customHeight="1">
      <c r="A7" s="26"/>
      <c r="B7" s="27"/>
      <c r="C7" s="28" t="s">
        <v>2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30"/>
    </row>
    <row r="8" ht="12.75" customHeight="1">
      <c r="A8" s="13"/>
      <c r="B8" s="22"/>
      <c r="C8" s="72" t="s">
        <v>49</v>
      </c>
      <c r="D8" s="15"/>
      <c r="E8" s="15"/>
      <c r="F8" s="15"/>
      <c r="G8" s="15"/>
      <c r="H8" s="15"/>
      <c r="I8" s="15"/>
      <c r="J8" s="15"/>
      <c r="K8" s="15"/>
      <c r="L8" s="16"/>
      <c r="M8" s="24"/>
      <c r="N8" s="24"/>
      <c r="O8" s="25"/>
    </row>
    <row r="9" ht="3.0" customHeight="1">
      <c r="A9" s="73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30"/>
    </row>
    <row r="10" ht="12.75" customHeight="1">
      <c r="A10" s="13"/>
      <c r="B10" s="22"/>
      <c r="C10" s="72" t="s">
        <v>50</v>
      </c>
      <c r="D10" s="15"/>
      <c r="E10" s="15"/>
      <c r="F10" s="15"/>
      <c r="G10" s="15"/>
      <c r="H10" s="15"/>
      <c r="I10" s="15"/>
      <c r="J10" s="15"/>
      <c r="K10" s="15"/>
      <c r="L10" s="16"/>
      <c r="M10" s="24"/>
      <c r="N10" s="24"/>
      <c r="O10" s="25"/>
    </row>
    <row r="11" ht="5.25" customHeight="1">
      <c r="A11" s="73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30"/>
    </row>
    <row r="12" ht="12.75" customHeight="1">
      <c r="A12" s="13"/>
      <c r="B12" s="22"/>
      <c r="C12" s="72" t="s">
        <v>51</v>
      </c>
      <c r="D12" s="15"/>
      <c r="E12" s="15"/>
      <c r="F12" s="15"/>
      <c r="G12" s="15"/>
      <c r="H12" s="15"/>
      <c r="I12" s="15"/>
      <c r="J12" s="15"/>
      <c r="K12" s="15"/>
      <c r="L12" s="16"/>
      <c r="M12" s="24"/>
      <c r="N12" s="24"/>
      <c r="O12" s="25"/>
    </row>
    <row r="13" ht="12.75" customHeight="1">
      <c r="A13" s="13"/>
      <c r="B13" s="22"/>
      <c r="C13" s="74"/>
      <c r="D13" s="50"/>
      <c r="E13" s="50"/>
      <c r="F13" s="50"/>
      <c r="G13" s="50"/>
      <c r="H13" s="50"/>
      <c r="I13" s="50"/>
      <c r="J13" s="50"/>
      <c r="K13" s="50"/>
      <c r="L13" s="50"/>
      <c r="M13" s="24"/>
      <c r="N13" s="24"/>
      <c r="O13" s="25"/>
    </row>
    <row r="14" ht="19.5" customHeight="1">
      <c r="A14" s="13"/>
      <c r="B14" s="22" t="s">
        <v>21</v>
      </c>
      <c r="C14" s="23" t="s">
        <v>52</v>
      </c>
      <c r="D14" s="15"/>
      <c r="E14" s="15"/>
      <c r="F14" s="15"/>
      <c r="G14" s="15"/>
      <c r="H14" s="15"/>
      <c r="I14" s="15"/>
      <c r="J14" s="15"/>
      <c r="K14" s="15"/>
      <c r="L14" s="16"/>
      <c r="M14" s="24"/>
      <c r="N14" s="24"/>
      <c r="O14" s="25"/>
    </row>
    <row r="15" ht="12.75" customHeight="1">
      <c r="A15" s="13"/>
      <c r="B15" s="22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24"/>
      <c r="N15" s="24"/>
      <c r="O15" s="25"/>
    </row>
    <row r="16" ht="12.75" customHeight="1">
      <c r="A16" s="26"/>
      <c r="B16" s="27"/>
      <c r="C16" s="31" t="s">
        <v>53</v>
      </c>
      <c r="D16" s="75"/>
      <c r="E16" s="32">
        <v>23.64</v>
      </c>
      <c r="F16" s="29"/>
      <c r="G16" s="29"/>
      <c r="H16" s="29"/>
      <c r="I16" s="29"/>
      <c r="J16" s="29"/>
      <c r="K16" s="29"/>
      <c r="L16" s="29"/>
      <c r="M16" s="29"/>
      <c r="N16" s="29"/>
      <c r="O16" s="30"/>
    </row>
    <row r="17" ht="12.75" customHeight="1">
      <c r="A17" s="26"/>
      <c r="B17" s="29"/>
      <c r="C17" s="76" t="s">
        <v>54</v>
      </c>
      <c r="D17" s="16"/>
      <c r="E17" s="45">
        <v>270.0</v>
      </c>
      <c r="F17" s="77" t="s">
        <v>55</v>
      </c>
      <c r="G17" s="29"/>
      <c r="H17" s="29"/>
      <c r="I17" s="29"/>
      <c r="J17" s="29"/>
      <c r="K17" s="29"/>
      <c r="L17" s="29"/>
      <c r="M17" s="29"/>
      <c r="N17" s="29"/>
      <c r="O17" s="30"/>
    </row>
    <row r="18" ht="28.5" customHeight="1">
      <c r="A18" s="26"/>
      <c r="B18" s="29"/>
      <c r="C18" s="76" t="s">
        <v>56</v>
      </c>
      <c r="D18" s="15"/>
      <c r="E18" s="15"/>
      <c r="F18" s="15"/>
      <c r="G18" s="15"/>
      <c r="H18" s="15"/>
      <c r="I18" s="15"/>
      <c r="J18" s="16"/>
      <c r="K18" s="19"/>
      <c r="L18" s="19"/>
      <c r="M18" s="19"/>
      <c r="N18" s="19"/>
      <c r="O18" s="30"/>
    </row>
    <row r="19" ht="12.75" customHeight="1">
      <c r="A19" s="26"/>
      <c r="B19" s="29"/>
      <c r="C19" s="78" t="s">
        <v>57</v>
      </c>
      <c r="D19" s="15"/>
      <c r="E19" s="15"/>
      <c r="F19" s="16"/>
      <c r="G19" s="78" t="s">
        <v>58</v>
      </c>
      <c r="H19" s="15"/>
      <c r="I19" s="15"/>
      <c r="J19" s="16"/>
      <c r="K19" s="78" t="s">
        <v>59</v>
      </c>
      <c r="L19" s="15"/>
      <c r="M19" s="15"/>
      <c r="N19" s="16"/>
      <c r="O19" s="30"/>
    </row>
    <row r="20" ht="12.75" customHeight="1">
      <c r="A20" s="26"/>
      <c r="B20" s="29"/>
      <c r="C20" s="78" t="s">
        <v>60</v>
      </c>
      <c r="D20" s="16"/>
      <c r="E20" s="78" t="s">
        <v>61</v>
      </c>
      <c r="F20" s="16"/>
      <c r="G20" s="78" t="s">
        <v>60</v>
      </c>
      <c r="H20" s="16"/>
      <c r="I20" s="78" t="s">
        <v>61</v>
      </c>
      <c r="J20" s="16"/>
      <c r="K20" s="78" t="s">
        <v>60</v>
      </c>
      <c r="L20" s="16"/>
      <c r="M20" s="78" t="s">
        <v>61</v>
      </c>
      <c r="N20" s="16"/>
      <c r="O20" s="30"/>
    </row>
    <row r="21" ht="12.75" customHeight="1">
      <c r="A21" s="26"/>
      <c r="B21" s="29"/>
      <c r="C21" s="79" t="s">
        <v>62</v>
      </c>
      <c r="D21" s="51">
        <v>94.0</v>
      </c>
      <c r="E21" s="80"/>
      <c r="F21" s="81"/>
      <c r="G21" s="79" t="s">
        <v>62</v>
      </c>
      <c r="H21" s="51">
        <f>D21+(J25-F25)</f>
        <v>2850</v>
      </c>
      <c r="I21" s="79" t="s">
        <v>63</v>
      </c>
      <c r="J21" s="51">
        <v>921.0</v>
      </c>
      <c r="K21" s="79" t="s">
        <v>62</v>
      </c>
      <c r="L21" s="51">
        <v>0.0</v>
      </c>
      <c r="M21" s="79" t="s">
        <v>63</v>
      </c>
      <c r="N21" s="51">
        <f t="shared" ref="N21:N23" si="1">J21</f>
        <v>921</v>
      </c>
      <c r="O21" s="30"/>
    </row>
    <row r="22" ht="12.75" customHeight="1">
      <c r="A22" s="26"/>
      <c r="B22" s="29"/>
      <c r="C22" s="82"/>
      <c r="D22" s="81"/>
      <c r="E22" s="80"/>
      <c r="F22" s="81"/>
      <c r="G22" s="82"/>
      <c r="H22" s="81"/>
      <c r="I22" s="79" t="s">
        <v>64</v>
      </c>
      <c r="J22" s="51">
        <v>820.0</v>
      </c>
      <c r="K22" s="82"/>
      <c r="L22" s="81"/>
      <c r="M22" s="79" t="s">
        <v>64</v>
      </c>
      <c r="N22" s="51">
        <f t="shared" si="1"/>
        <v>820</v>
      </c>
      <c r="O22" s="30"/>
    </row>
    <row r="23" ht="12.75" customHeight="1">
      <c r="A23" s="26"/>
      <c r="B23" s="29"/>
      <c r="C23" s="82"/>
      <c r="D23" s="81"/>
      <c r="E23" s="80"/>
      <c r="F23" s="81"/>
      <c r="G23" s="82"/>
      <c r="H23" s="81"/>
      <c r="I23" s="79" t="s">
        <v>65</v>
      </c>
      <c r="J23" s="51">
        <v>1015.0</v>
      </c>
      <c r="K23" s="82"/>
      <c r="L23" s="81"/>
      <c r="M23" s="79" t="s">
        <v>65</v>
      </c>
      <c r="N23" s="51">
        <f t="shared" si="1"/>
        <v>1015</v>
      </c>
      <c r="O23" s="30"/>
    </row>
    <row r="24" ht="12.75" customHeight="1">
      <c r="A24" s="26"/>
      <c r="B24" s="29"/>
      <c r="C24" s="79" t="s">
        <v>66</v>
      </c>
      <c r="D24" s="51">
        <f>F25-D21</f>
        <v>6288.8</v>
      </c>
      <c r="E24" s="79" t="s">
        <v>67</v>
      </c>
      <c r="F24" s="51">
        <f>E16*E17</f>
        <v>6382.8</v>
      </c>
      <c r="G24" s="79" t="s">
        <v>66</v>
      </c>
      <c r="H24" s="51">
        <f>D24</f>
        <v>6288.8</v>
      </c>
      <c r="I24" s="79" t="s">
        <v>67</v>
      </c>
      <c r="J24" s="51">
        <f>F24</f>
        <v>6382.8</v>
      </c>
      <c r="K24" s="79" t="s">
        <v>66</v>
      </c>
      <c r="L24" s="51">
        <f>H24</f>
        <v>6288.8</v>
      </c>
      <c r="M24" s="79" t="s">
        <v>67</v>
      </c>
      <c r="N24" s="51">
        <f>L25-N21-N22-N23</f>
        <v>3532.8</v>
      </c>
      <c r="O24" s="30"/>
    </row>
    <row r="25" ht="24.0" customHeight="1">
      <c r="A25" s="26"/>
      <c r="B25" s="29"/>
      <c r="C25" s="79" t="s">
        <v>68</v>
      </c>
      <c r="D25" s="65">
        <f>SUM(D21:D24)</f>
        <v>6382.8</v>
      </c>
      <c r="E25" s="83" t="s">
        <v>69</v>
      </c>
      <c r="F25" s="51">
        <f>SUM(F21:F24)</f>
        <v>6382.8</v>
      </c>
      <c r="G25" s="79" t="s">
        <v>68</v>
      </c>
      <c r="H25" s="65">
        <f>SUM(H21:H24)</f>
        <v>9138.8</v>
      </c>
      <c r="I25" s="83" t="s">
        <v>69</v>
      </c>
      <c r="J25" s="51">
        <f>SUM(J21:J24)</f>
        <v>9138.8</v>
      </c>
      <c r="K25" s="79" t="s">
        <v>68</v>
      </c>
      <c r="L25" s="65">
        <f>SUM(L21:L24)</f>
        <v>6288.8</v>
      </c>
      <c r="M25" s="83" t="s">
        <v>69</v>
      </c>
      <c r="N25" s="51">
        <f>SUM(N21:N24)</f>
        <v>6288.8</v>
      </c>
      <c r="O25" s="30"/>
    </row>
    <row r="26" ht="12.75" customHeight="1">
      <c r="A26" s="26"/>
      <c r="B26" s="29"/>
      <c r="C26" s="84" t="s">
        <v>54</v>
      </c>
      <c r="D26" s="15"/>
      <c r="E26" s="16"/>
      <c r="F26" s="51">
        <f>E17</f>
        <v>270</v>
      </c>
      <c r="G26" s="84" t="s">
        <v>54</v>
      </c>
      <c r="H26" s="15"/>
      <c r="I26" s="16"/>
      <c r="J26" s="51">
        <f>F26</f>
        <v>270</v>
      </c>
      <c r="K26" s="84" t="s">
        <v>54</v>
      </c>
      <c r="L26" s="15"/>
      <c r="M26" s="16"/>
      <c r="N26" s="51">
        <f>J26-(N21+N22+N23+D21)/E16</f>
        <v>149.4416244</v>
      </c>
      <c r="O26" s="30"/>
    </row>
    <row r="27" ht="12.75" customHeight="1">
      <c r="A27" s="26"/>
      <c r="B27" s="29"/>
      <c r="C27" s="84" t="s">
        <v>70</v>
      </c>
      <c r="D27" s="15"/>
      <c r="E27" s="16"/>
      <c r="F27" s="65">
        <f>F24/F26</f>
        <v>23.64</v>
      </c>
      <c r="G27" s="84" t="s">
        <v>70</v>
      </c>
      <c r="H27" s="15"/>
      <c r="I27" s="16"/>
      <c r="J27" s="65">
        <f>J24/J26</f>
        <v>23.64</v>
      </c>
      <c r="K27" s="84" t="s">
        <v>70</v>
      </c>
      <c r="L27" s="15"/>
      <c r="M27" s="16"/>
      <c r="N27" s="65">
        <f>N24/N26</f>
        <v>23.64</v>
      </c>
      <c r="O27" s="30"/>
    </row>
    <row r="28" ht="12.75" customHeight="1">
      <c r="A28" s="69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1"/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4">
    <mergeCell ref="B2:F2"/>
    <mergeCell ref="B4:N4"/>
    <mergeCell ref="C6:L6"/>
    <mergeCell ref="C8:L8"/>
    <mergeCell ref="C10:L10"/>
    <mergeCell ref="C12:L12"/>
    <mergeCell ref="C14:L14"/>
    <mergeCell ref="G20:H20"/>
    <mergeCell ref="I20:J20"/>
    <mergeCell ref="C26:E26"/>
    <mergeCell ref="G26:I26"/>
    <mergeCell ref="K26:M26"/>
    <mergeCell ref="C27:E27"/>
    <mergeCell ref="G27:I27"/>
    <mergeCell ref="K27:M27"/>
    <mergeCell ref="K20:L20"/>
    <mergeCell ref="M20:N20"/>
    <mergeCell ref="C17:D17"/>
    <mergeCell ref="C18:J18"/>
    <mergeCell ref="C19:F19"/>
    <mergeCell ref="G19:J19"/>
    <mergeCell ref="K19:N19"/>
    <mergeCell ref="C20:D20"/>
    <mergeCell ref="E20:F20"/>
  </mergeCells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.43"/>
    <col customWidth="1" min="3" max="3" width="53.0"/>
    <col customWidth="1" min="4" max="4" width="19.14"/>
    <col customWidth="1" min="5" max="5" width="22.43"/>
    <col customWidth="1" min="6" max="26" width="8.71"/>
  </cols>
  <sheetData>
    <row r="1" ht="12.75" customHeight="1">
      <c r="A1" s="9"/>
      <c r="B1" s="10"/>
      <c r="C1" s="10"/>
      <c r="D1" s="10"/>
      <c r="E1" s="10"/>
      <c r="F1" s="10"/>
      <c r="G1" s="10"/>
      <c r="H1" s="11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2.75" customHeight="1">
      <c r="A2" s="13"/>
      <c r="B2" s="14" t="s">
        <v>7</v>
      </c>
      <c r="C2" s="15"/>
      <c r="D2" s="15"/>
      <c r="E2" s="15"/>
      <c r="F2" s="16"/>
      <c r="G2" s="2"/>
      <c r="H2" s="18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2.75" customHeight="1">
      <c r="A3" s="13"/>
      <c r="B3" s="19"/>
      <c r="C3" s="19"/>
      <c r="D3" s="19"/>
      <c r="E3" s="19"/>
      <c r="F3" s="19"/>
      <c r="G3" s="19"/>
      <c r="H3" s="18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68.25" customHeight="1">
      <c r="A4" s="13"/>
      <c r="B4" s="20" t="s">
        <v>71</v>
      </c>
      <c r="C4" s="15"/>
      <c r="D4" s="15"/>
      <c r="E4" s="15"/>
      <c r="F4" s="15"/>
      <c r="G4" s="16"/>
      <c r="H4" s="18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2.75" customHeight="1">
      <c r="A5" s="13"/>
      <c r="B5" s="21"/>
      <c r="C5" s="21"/>
      <c r="D5" s="21"/>
      <c r="E5" s="21"/>
      <c r="F5" s="21"/>
      <c r="G5" s="21"/>
      <c r="H5" s="18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8.75" customHeight="1">
      <c r="A6" s="13"/>
      <c r="B6" s="22" t="s">
        <v>11</v>
      </c>
      <c r="C6" s="23" t="s">
        <v>72</v>
      </c>
      <c r="D6" s="15"/>
      <c r="E6" s="15"/>
      <c r="F6" s="15"/>
      <c r="G6" s="16"/>
      <c r="H6" s="25"/>
    </row>
    <row r="7" ht="12.75" customHeight="1">
      <c r="A7" s="26"/>
      <c r="B7" s="27"/>
      <c r="C7" s="28" t="s">
        <v>2</v>
      </c>
      <c r="D7" s="29"/>
      <c r="E7" s="29"/>
      <c r="F7" s="29"/>
      <c r="G7" s="29"/>
      <c r="H7" s="30"/>
    </row>
    <row r="8" ht="18.75" customHeight="1">
      <c r="A8" s="13"/>
      <c r="B8" s="22" t="s">
        <v>21</v>
      </c>
      <c r="C8" s="23" t="s">
        <v>73</v>
      </c>
      <c r="D8" s="15"/>
      <c r="E8" s="15"/>
      <c r="F8" s="15"/>
      <c r="G8" s="16"/>
      <c r="H8" s="25"/>
    </row>
    <row r="9" ht="12.75" customHeight="1">
      <c r="A9" s="26"/>
      <c r="B9" s="27"/>
      <c r="C9" s="28" t="s">
        <v>2</v>
      </c>
      <c r="D9" s="29"/>
      <c r="E9" s="29"/>
      <c r="F9" s="29"/>
      <c r="G9" s="29"/>
      <c r="H9" s="30"/>
    </row>
    <row r="10" ht="47.25" customHeight="1">
      <c r="A10" s="73"/>
      <c r="B10" s="20" t="s">
        <v>74</v>
      </c>
      <c r="C10" s="15"/>
      <c r="D10" s="15"/>
      <c r="E10" s="15"/>
      <c r="F10" s="15"/>
      <c r="G10" s="16"/>
      <c r="H10" s="30"/>
    </row>
    <row r="11" ht="12.75" customHeight="1">
      <c r="A11" s="26"/>
      <c r="B11" s="29"/>
      <c r="C11" s="29"/>
      <c r="D11" s="29"/>
      <c r="E11" s="29"/>
      <c r="F11" s="29"/>
      <c r="G11" s="29"/>
      <c r="H11" s="30"/>
    </row>
    <row r="12" ht="38.25" customHeight="1">
      <c r="A12" s="13"/>
      <c r="B12" s="22" t="s">
        <v>75</v>
      </c>
      <c r="C12" s="23" t="s">
        <v>76</v>
      </c>
      <c r="D12" s="15"/>
      <c r="E12" s="15"/>
      <c r="F12" s="15"/>
      <c r="G12" s="16"/>
      <c r="H12" s="25"/>
    </row>
    <row r="13" ht="12.75" customHeight="1">
      <c r="A13" s="26"/>
      <c r="B13" s="27"/>
      <c r="C13" s="28" t="s">
        <v>2</v>
      </c>
      <c r="D13" s="29"/>
      <c r="E13" s="29"/>
      <c r="F13" s="29"/>
      <c r="G13" s="29"/>
      <c r="H13" s="30"/>
    </row>
    <row r="14" ht="38.25" customHeight="1">
      <c r="A14" s="13"/>
      <c r="B14" s="22" t="s">
        <v>77</v>
      </c>
      <c r="C14" s="23" t="s">
        <v>78</v>
      </c>
      <c r="D14" s="15"/>
      <c r="E14" s="15"/>
      <c r="F14" s="15"/>
      <c r="G14" s="16"/>
      <c r="H14" s="25"/>
    </row>
    <row r="15" ht="12.75" customHeight="1">
      <c r="A15" s="26"/>
      <c r="B15" s="27"/>
      <c r="C15" s="28" t="s">
        <v>2</v>
      </c>
      <c r="D15" s="29"/>
      <c r="E15" s="29"/>
      <c r="F15" s="29"/>
      <c r="G15" s="29"/>
      <c r="H15" s="30"/>
    </row>
    <row r="16" ht="12.75" customHeight="1">
      <c r="A16" s="26"/>
      <c r="B16" s="29"/>
      <c r="C16" s="31" t="s">
        <v>79</v>
      </c>
      <c r="D16" s="32">
        <v>0.7</v>
      </c>
      <c r="E16" s="29"/>
      <c r="F16" s="29"/>
      <c r="G16" s="29"/>
      <c r="H16" s="30"/>
    </row>
    <row r="17" ht="12.75" customHeight="1">
      <c r="A17" s="26"/>
      <c r="B17" s="29"/>
      <c r="C17" s="31" t="s">
        <v>80</v>
      </c>
      <c r="D17" s="33">
        <v>0.185</v>
      </c>
      <c r="E17" s="29"/>
      <c r="F17" s="29"/>
      <c r="G17" s="29"/>
      <c r="H17" s="30"/>
    </row>
    <row r="18" ht="12.75" customHeight="1">
      <c r="A18" s="26"/>
      <c r="B18" s="29"/>
      <c r="C18" s="31" t="s">
        <v>81</v>
      </c>
      <c r="D18" s="33">
        <v>0.065</v>
      </c>
      <c r="E18" s="29"/>
      <c r="F18" s="29"/>
      <c r="G18" s="29"/>
      <c r="H18" s="30"/>
    </row>
    <row r="19" ht="12.75" customHeight="1">
      <c r="A19" s="26"/>
      <c r="B19" s="29"/>
      <c r="C19" s="31" t="s">
        <v>82</v>
      </c>
      <c r="D19" s="33">
        <v>0.05</v>
      </c>
      <c r="E19" s="29"/>
      <c r="F19" s="29"/>
      <c r="G19" s="29"/>
      <c r="H19" s="30"/>
    </row>
    <row r="20" ht="12.75" customHeight="1">
      <c r="A20" s="26"/>
      <c r="B20" s="29"/>
      <c r="C20" s="77" t="s">
        <v>83</v>
      </c>
      <c r="D20" s="61">
        <f>D19/(1-D19)</f>
        <v>0.05263157895</v>
      </c>
      <c r="E20" s="29"/>
      <c r="F20" s="29"/>
      <c r="G20" s="29"/>
      <c r="H20" s="30"/>
    </row>
    <row r="21" ht="12.75" customHeight="1">
      <c r="A21" s="26"/>
      <c r="B21" s="29"/>
      <c r="C21" s="77" t="s">
        <v>84</v>
      </c>
      <c r="D21" s="61">
        <f>(D17-D18)/D16</f>
        <v>0.1714285714</v>
      </c>
      <c r="E21" s="29"/>
      <c r="F21" s="29"/>
      <c r="G21" s="29"/>
      <c r="H21" s="30"/>
    </row>
    <row r="22" ht="12.75" customHeight="1">
      <c r="A22" s="26"/>
      <c r="B22" s="22" t="s">
        <v>11</v>
      </c>
      <c r="C22" s="77" t="s">
        <v>85</v>
      </c>
      <c r="D22" s="51">
        <f>D16*D20+D16</f>
        <v>0.7368421053</v>
      </c>
      <c r="E22" s="29"/>
      <c r="F22" s="29"/>
      <c r="G22" s="29"/>
      <c r="H22" s="30"/>
    </row>
    <row r="23" ht="12.75" customHeight="1">
      <c r="A23" s="26"/>
      <c r="B23" s="22" t="s">
        <v>21</v>
      </c>
      <c r="C23" s="77" t="s">
        <v>86</v>
      </c>
      <c r="D23" s="61">
        <f>D18+D22*D21</f>
        <v>0.1913157895</v>
      </c>
      <c r="E23" s="29"/>
      <c r="F23" s="29"/>
      <c r="G23" s="29"/>
      <c r="H23" s="30"/>
    </row>
    <row r="24" ht="12.75" customHeight="1">
      <c r="A24" s="26"/>
      <c r="B24" s="22" t="s">
        <v>87</v>
      </c>
      <c r="C24" s="77" t="s">
        <v>88</v>
      </c>
      <c r="D24" s="32">
        <v>4.5</v>
      </c>
      <c r="E24" s="29"/>
      <c r="F24" s="29"/>
      <c r="G24" s="29"/>
      <c r="H24" s="30"/>
    </row>
    <row r="25" ht="12.75" customHeight="1">
      <c r="A25" s="26"/>
      <c r="B25" s="22"/>
      <c r="C25" s="77" t="s">
        <v>89</v>
      </c>
      <c r="D25" s="32">
        <v>10.0</v>
      </c>
      <c r="E25" s="29"/>
      <c r="F25" s="29"/>
      <c r="G25" s="29"/>
      <c r="H25" s="30"/>
    </row>
    <row r="26" ht="12.75" customHeight="1">
      <c r="A26" s="26"/>
      <c r="B26" s="22"/>
      <c r="C26" s="77" t="s">
        <v>90</v>
      </c>
      <c r="D26" s="51">
        <f>D25*D24</f>
        <v>45</v>
      </c>
      <c r="E26" s="29"/>
      <c r="F26" s="29"/>
      <c r="G26" s="29"/>
      <c r="H26" s="30"/>
    </row>
    <row r="27" ht="12.75" customHeight="1">
      <c r="A27" s="26"/>
      <c r="B27" s="22"/>
      <c r="C27" s="77" t="s">
        <v>91</v>
      </c>
      <c r="D27" s="32">
        <v>100.0</v>
      </c>
      <c r="E27" s="29"/>
      <c r="F27" s="29"/>
      <c r="G27" s="29"/>
      <c r="H27" s="30"/>
    </row>
    <row r="28" ht="12.75" customHeight="1">
      <c r="A28" s="26"/>
      <c r="B28" s="22"/>
      <c r="C28" s="77" t="s">
        <v>92</v>
      </c>
      <c r="D28" s="51">
        <f>D27*D26</f>
        <v>4500</v>
      </c>
      <c r="E28" s="29"/>
      <c r="F28" s="29"/>
      <c r="G28" s="29"/>
      <c r="H28" s="30"/>
    </row>
    <row r="29" ht="12.75" customHeight="1">
      <c r="A29" s="26"/>
      <c r="B29" s="22"/>
      <c r="C29" s="77" t="s">
        <v>93</v>
      </c>
      <c r="D29" s="51">
        <f>D28*D19</f>
        <v>225</v>
      </c>
      <c r="E29" s="29"/>
      <c r="F29" s="29"/>
      <c r="G29" s="29"/>
      <c r="H29" s="30"/>
    </row>
    <row r="30" ht="12.75" customHeight="1">
      <c r="A30" s="26"/>
      <c r="B30" s="22"/>
      <c r="C30" s="77" t="s">
        <v>94</v>
      </c>
      <c r="D30" s="51">
        <f>D27*D24-D18*D29</f>
        <v>435.375</v>
      </c>
      <c r="E30" s="29"/>
      <c r="F30" s="29"/>
      <c r="G30" s="29"/>
      <c r="H30" s="30"/>
    </row>
    <row r="31" ht="12.75" customHeight="1">
      <c r="A31" s="26"/>
      <c r="B31" s="22"/>
      <c r="C31" s="77" t="s">
        <v>95</v>
      </c>
      <c r="D31" s="51">
        <f>D28-D29</f>
        <v>4275</v>
      </c>
      <c r="E31" s="29"/>
      <c r="F31" s="29"/>
      <c r="G31" s="29"/>
      <c r="H31" s="30"/>
    </row>
    <row r="32" ht="12.75" customHeight="1">
      <c r="A32" s="26"/>
      <c r="B32" s="22"/>
      <c r="C32" s="77" t="s">
        <v>96</v>
      </c>
      <c r="D32" s="51">
        <f>D31/D26</f>
        <v>95</v>
      </c>
      <c r="E32" s="29"/>
      <c r="F32" s="29"/>
      <c r="G32" s="29"/>
      <c r="H32" s="30"/>
    </row>
    <row r="33" ht="12.75" customHeight="1">
      <c r="A33" s="26"/>
      <c r="B33" s="22"/>
      <c r="C33" s="77" t="s">
        <v>97</v>
      </c>
      <c r="D33" s="51">
        <f>D30/D32</f>
        <v>4.582894737</v>
      </c>
      <c r="E33" s="29"/>
      <c r="F33" s="29"/>
      <c r="G33" s="29"/>
      <c r="H33" s="30"/>
    </row>
    <row r="34" ht="12.75" customHeight="1">
      <c r="A34" s="26"/>
      <c r="B34" s="22" t="s">
        <v>98</v>
      </c>
      <c r="C34" s="77" t="s">
        <v>99</v>
      </c>
      <c r="D34" s="65">
        <f>D26/D33</f>
        <v>9.819121447</v>
      </c>
      <c r="E34" s="79" t="s">
        <v>100</v>
      </c>
      <c r="F34" s="85" t="str">
        <f>IF(D34&lt;D25,"si è ridotto",IF(D34=D25,"non è cambiato","è aumentato"))</f>
        <v>si è ridotto</v>
      </c>
      <c r="G34" s="29"/>
      <c r="H34" s="30"/>
    </row>
    <row r="35" ht="12.75" customHeight="1">
      <c r="A35" s="69"/>
      <c r="B35" s="70"/>
      <c r="C35" s="70"/>
      <c r="D35" s="70"/>
      <c r="E35" s="70"/>
      <c r="F35" s="70"/>
      <c r="G35" s="70"/>
      <c r="H35" s="71"/>
    </row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7">
    <mergeCell ref="B2:F2"/>
    <mergeCell ref="B4:G4"/>
    <mergeCell ref="C6:G6"/>
    <mergeCell ref="C8:G8"/>
    <mergeCell ref="B10:G10"/>
    <mergeCell ref="C12:G12"/>
    <mergeCell ref="C14:G14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2006-10-10T23:36:17Z</dcterms:created>
  <dc:creator>Janet Payne</dc:creator>
</cp:coreProperties>
</file>