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e" sheetId="1" r:id="rId4"/>
    <sheet state="visible" name="19-4" sheetId="2" r:id="rId5"/>
    <sheet state="visible" name="19-5" sheetId="3" r:id="rId6"/>
    <sheet state="visible" name="19-6" sheetId="4" r:id="rId7"/>
    <sheet state="visible" name="19-7" sheetId="5" r:id="rId8"/>
    <sheet state="visible" name="19-8" sheetId="6" r:id="rId9"/>
    <sheet state="visible" name="19-9" sheetId="7" r:id="rId10"/>
    <sheet state="visible" name="19-10" sheetId="8" r:id="rId11"/>
    <sheet state="visible" name="Tabella 19.3" sheetId="9" r:id="rId12"/>
    <sheet state="visible" name="Tabella 19.7" sheetId="10" r:id="rId13"/>
    <sheet state="visible" name="Tabella 19.8" sheetId="11" r:id="rId14"/>
  </sheets>
  <externalReferences>
    <externalReference r:id="rId15"/>
  </externalReferences>
  <definedNames>
    <definedName name="Compounding">'[1]5-2'!#REF!</definedName>
  </definedNames>
  <calcPr/>
  <extLst>
    <ext uri="GoogleSheetsCustomDataVersion2">
      <go:sheetsCustomData xmlns:go="http://customooxmlschemas.google.com/" r:id="rId16" roundtripDataChecksum="NzmJ9ippBiBfhNWzeOq5YzvHxeBd/+qKi4lFwufz/1U="/>
    </ext>
  </extLst>
</workbook>
</file>

<file path=xl/sharedStrings.xml><?xml version="1.0" encoding="utf-8"?>
<sst xmlns="http://schemas.openxmlformats.org/spreadsheetml/2006/main" count="259" uniqueCount="128">
  <si>
    <t>Problemi</t>
  </si>
  <si>
    <t>Topics</t>
  </si>
  <si>
    <t>Problem 19-4</t>
  </si>
  <si>
    <t>Net Profit</t>
  </si>
  <si>
    <t>Problem 19-5</t>
  </si>
  <si>
    <t>Problem 19-6</t>
  </si>
  <si>
    <t>Problem 19-7</t>
  </si>
  <si>
    <t>FCF</t>
  </si>
  <si>
    <t>Problem 19-8</t>
  </si>
  <si>
    <t>Problem 19-9</t>
  </si>
  <si>
    <t>Problem 19-10</t>
  </si>
  <si>
    <t>Tabella 19.3</t>
  </si>
  <si>
    <t>Tabella 19.7</t>
  </si>
  <si>
    <t>Tabella 19.8</t>
  </si>
  <si>
    <t>Problema 19-4</t>
  </si>
  <si>
    <t>Sulla base dell’ipotesi che la quota di mercato di Ideko crescerà dello 0,50% all’anno e che l’attività di investimento e di finanziamento sarà realizzata come determinato nel problema 3, formulate le seguenti proiezioni degli ammortamenti:</t>
  </si>
  <si>
    <t>Anno</t>
  </si>
  <si>
    <t>Attività fisse e investimenti ($ 000)</t>
  </si>
  <si>
    <t>Nuovi investimenti</t>
  </si>
  <si>
    <t>Ammortamenti</t>
  </si>
  <si>
    <t>Usando queste informazioni, effettuate la previsione dell’utile netto fino al 2010 (in pratica, riproducete la Tabella 19.7, sotto le nuove ipotesi).</t>
  </si>
  <si>
    <t>Tabella 19.7 modificata come richiesto dal problema 19-4</t>
  </si>
  <si>
    <t>Conto economico ($ 000)</t>
  </si>
  <si>
    <t>Vendite</t>
  </si>
  <si>
    <t>Costo del venduto</t>
  </si>
  <si>
    <t>Materie prime</t>
  </si>
  <si>
    <t>Costo del lavoro</t>
  </si>
  <si>
    <t>Utile lordo</t>
  </si>
  <si>
    <t>Costi comm.li e di marketing</t>
  </si>
  <si>
    <t>Costi amministrativi</t>
  </si>
  <si>
    <t>EBITDA</t>
  </si>
  <si>
    <t>EBIT</t>
  </si>
  <si>
    <t>Interessi passivi</t>
  </si>
  <si>
    <t>Utile ante-imposte</t>
  </si>
  <si>
    <t>Imposte</t>
  </si>
  <si>
    <t>Utile netto</t>
  </si>
  <si>
    <t>Nuove ipotesi:</t>
  </si>
  <si>
    <t>Tabella debito e interessi ($ 000)</t>
  </si>
  <si>
    <t>Debito emesso</t>
  </si>
  <si>
    <t>Interessi su prestito</t>
  </si>
  <si>
    <t>Quota mercato</t>
  </si>
  <si>
    <t>Problema 19-5</t>
  </si>
  <si>
    <t>Sulla base dell’ipotesi che la quota di mercato di Ideko crescerà dello 0,50% all’anno, che l’attività di investimento e di finanziamento sarà quella determinata nel problema 3, che gli ammortamenti saranno rivisti di conseguenza come determinato nel problema 4 e che le previsioni presenti nella Tabella 19.8 rimangano invariate, calcolate il fabbisogno di capitale circolante di Ideko fino al 2010 (in pratica, riproducete la Tabella 19.9, sotto le nuove ipotesi).</t>
  </si>
  <si>
    <t>Tabella 19.9 modificata come richiesto dal problema 19-5</t>
  </si>
  <si>
    <t>Capitale circolante ($ 000)</t>
  </si>
  <si>
    <t>Attività</t>
  </si>
  <si>
    <t>Crediti verso clienti</t>
  </si>
  <si>
    <t>Prodotti finiti</t>
  </si>
  <si>
    <t>Saldo cassa minimo</t>
  </si>
  <si>
    <t>Totale attività correnti</t>
  </si>
  <si>
    <t>Passività</t>
  </si>
  <si>
    <t>Stipendi da pagare</t>
  </si>
  <si>
    <t>Debiti verso fornitori</t>
  </si>
  <si>
    <t>Totale passività correnti</t>
  </si>
  <si>
    <t>Capitale circolante netto (CCN)</t>
  </si>
  <si>
    <t>Capitale circolante netto (5-8)</t>
  </si>
  <si>
    <t>Incremento del CCN</t>
  </si>
  <si>
    <t>Problema 19-6</t>
  </si>
  <si>
    <r>
      <rPr>
        <rFont val="Times New Roman"/>
        <color theme="1"/>
        <sz val="14.0"/>
      </rPr>
      <t xml:space="preserve">Sulla base dell’ipotesi che la quota di mercato di Ideko crescerà dello 0,50% all’anno, che l’attività di investimento e di finanziamento sarà quella determinata nel problema 3, che gli ammortamenti saranno rivisti di conseguenza come determinato nel problema 4, ipotizzando, tuttavia, che i previsti miglioramenti nella gestione del capitale circolante </t>
    </r>
    <r>
      <rPr>
        <rFont val="Times New Roman"/>
        <i/>
        <color theme="1"/>
        <sz val="14.0"/>
      </rPr>
      <t>non</t>
    </r>
    <r>
      <rPr>
        <rFont val="Times New Roman"/>
        <color theme="1"/>
        <sz val="14.0"/>
      </rPr>
      <t xml:space="preserve"> si manifestino (in pratica, le cifre presenti nella Tabella 19.8 rimarranno le stesse dal 2005 al 2010), calcolate il fabbisogno di capitale circolante fino al 2010 (in pratica, riproducete la Tabella 19.9 sotto le nuove ipotesi).</t>
    </r>
  </si>
  <si>
    <t>Tabella 19.9 modificata come richiesto dal problema 19-6</t>
  </si>
  <si>
    <t>Problema 19-7</t>
  </si>
  <si>
    <t>Effettuate una previsione dei flussi di cassa di Ideko (riproducete la Tabella 19.10) assumendo: che la quota di mercato crescerà dello 0,50% all’anno, che l’attività di investimento e di finanziamento sarà quella determinata nel problema 3, che gli ammortamenti saranno rivisti di conseguenza come determinato nel problema 4 e che le previsioni presenti nella Tabella 19.8 rimangano invariate (in pratica, assumete che i previsti miglioramenti nella gestione del capitale circolante si verifichino, come ipotizzato nel problema 5).</t>
  </si>
  <si>
    <t>Tabella 19.10 modificata come richiesto dal problema 19-7</t>
  </si>
  <si>
    <t>Flussi di cassa ($ 000)</t>
  </si>
  <si>
    <t>Più: interessi dopo le imposte</t>
  </si>
  <si>
    <r>
      <rPr>
        <rFont val="Times New Roman"/>
        <color theme="1"/>
        <sz val="14.0"/>
      </rPr>
      <t xml:space="preserve">Utile netto </t>
    </r>
    <r>
      <rPr>
        <rFont val="Times New Roman"/>
        <i/>
        <color theme="1"/>
        <sz val="14.0"/>
      </rPr>
      <t>unlevered</t>
    </r>
  </si>
  <si>
    <t>Più: ammortamenti</t>
  </si>
  <si>
    <t>Meno: incremento del CCN</t>
  </si>
  <si>
    <t>Meno: spese in conto capitale</t>
  </si>
  <si>
    <t>Flussi di cassa disponibili per l'impresa (FCF)</t>
  </si>
  <si>
    <t>Più: variazione debito netto</t>
  </si>
  <si>
    <t>Meno: interessi passivi dopo le imposte</t>
  </si>
  <si>
    <t>Flussi di cassa disponibili per gli azionisti (FCFE)</t>
  </si>
  <si>
    <t>Problema 19-8</t>
  </si>
  <si>
    <r>
      <rPr>
        <rFont val="Times New Roman"/>
        <color theme="1"/>
        <sz val="14.0"/>
      </rPr>
      <t xml:space="preserve">Effettuate una previsione dei flussi di cassa di Ideko (riproducete la Tabella 19.10) assumendo: che la quota di mercato crescerà dello 0,50% all’anno, che l’attività di investimento e di finanziamento sarà quella determinata nel problema 3, che gli ammortamenti saranno rivisti di conseguenza come determinato nel problema 4 e che i previsti miglioramenti nella gestione del capitale circolante </t>
    </r>
    <r>
      <rPr>
        <rFont val="Times New Roman"/>
        <i/>
        <color theme="1"/>
        <sz val="14.0"/>
      </rPr>
      <t>non</t>
    </r>
    <r>
      <rPr>
        <rFont val="Times New Roman"/>
        <color theme="1"/>
        <sz val="14.0"/>
      </rPr>
      <t xml:space="preserve"> si verifichino, come ipotizzato nel problema 6.</t>
    </r>
  </si>
  <si>
    <t>Tabella 19.10 modificata come richiesto dal problema 19-8</t>
  </si>
  <si>
    <r>
      <rPr>
        <rFont val="Times New Roman"/>
        <color theme="1"/>
        <sz val="14.0"/>
      </rPr>
      <t xml:space="preserve">Utile netto </t>
    </r>
    <r>
      <rPr>
        <rFont val="Times New Roman"/>
        <i/>
        <color theme="1"/>
        <sz val="14.0"/>
      </rPr>
      <t>unlevered</t>
    </r>
  </si>
  <si>
    <t>Problema 19-9</t>
  </si>
  <si>
    <t>Riproducete lo stato patrimoniale ed il prospetto dei flussi di cassa di Ideko assumendo: che la quota di mercato crescerà dello 0,50% all’anno, che l’attività di investimento e di finanziamento sarà quella determinata nel problema 3, che gli ammortamenti saranno rivisti di conseguenza come determinato nel problema 4 e che le previsioni presenti nella Tabella 19.8 rimangano invariate (in pratica, assumete che i previsti miglioramenti nella gestione del capitale circolante si verifichino, come ipotizzato nel problema 5).</t>
  </si>
  <si>
    <t>Tabelle 19.11 e 19.12 modificate come richiesto dal problema 19-9</t>
  </si>
  <si>
    <t>Stato patrimoniale ($ 000)</t>
  </si>
  <si>
    <t>Cassa ed equivalenti</t>
  </si>
  <si>
    <t>Rimanenze</t>
  </si>
  <si>
    <t>Immobilizzazioni, impianti, attrezzature</t>
  </si>
  <si>
    <t>Avviamento</t>
  </si>
  <si>
    <t>Totale attività</t>
  </si>
  <si>
    <t>Debito</t>
  </si>
  <si>
    <t>Totale passività</t>
  </si>
  <si>
    <t>Capitale netto</t>
  </si>
  <si>
    <t>Capitale netto iniziale</t>
  </si>
  <si>
    <t>Dividendi</t>
  </si>
  <si>
    <t>Vendita o acquisto azioni</t>
  </si>
  <si>
    <t>Totale passività e capitale netto</t>
  </si>
  <si>
    <t>Prospetto dei flussi di cassa ($ 000)</t>
  </si>
  <si>
    <t>Variazione del capitale circolante netto</t>
  </si>
  <si>
    <t>Flusso della gestione operativa</t>
  </si>
  <si>
    <t>Spese in conto capitale</t>
  </si>
  <si>
    <t>Altri investimenti</t>
  </si>
  <si>
    <t>Flusso da investimenti</t>
  </si>
  <si>
    <t>Emissione debito o rimborso</t>
  </si>
  <si>
    <t>Flusso da finanziamenti</t>
  </si>
  <si>
    <t>Variazioni cassa</t>
  </si>
  <si>
    <t>Valori di riscontro:</t>
  </si>
  <si>
    <t>Variazione della cassa come risulta dallo stato patrimoniale</t>
  </si>
  <si>
    <t>Problema 19-10</t>
  </si>
  <si>
    <r>
      <rPr>
        <rFont val="Times New Roman"/>
        <color theme="1"/>
        <sz val="14.0"/>
      </rPr>
      <t xml:space="preserve">Riproducete lo stato patrimoniale ed il prospetto dei flussi di cassa di Ideko assumendo: che la quota di mercato crescerà dello 0,50% all’anno, che l’attività di investimento e di finanziamento sarà quella determinata nel problema 3, che gli ammortamenti saranno rivisti di conseguenza come determinato nel problema 4 e che i previsti miglioramenti nella gestione del capitale circolante </t>
    </r>
    <r>
      <rPr>
        <rFont val="Times New Roman"/>
        <i/>
        <color theme="1"/>
        <sz val="14.0"/>
      </rPr>
      <t>non</t>
    </r>
    <r>
      <rPr>
        <rFont val="Times New Roman"/>
        <color theme="1"/>
        <sz val="14.0"/>
      </rPr>
      <t xml:space="preserve"> si verifichino, come ipotizzato nel problema 6.</t>
    </r>
  </si>
  <si>
    <t>Tabelle 19.11 e 19.12 modificate come richiesto dal problema 19-10</t>
  </si>
  <si>
    <t>Dati vendite</t>
  </si>
  <si>
    <t>Crescita/Anno</t>
  </si>
  <si>
    <t>Dimensione mercato</t>
  </si>
  <si>
    <t>(000 unità)</t>
  </si>
  <si>
    <t>Prezzo vendita medio</t>
  </si>
  <si>
    <t>($/unità)</t>
  </si>
  <si>
    <t>Spese operative e dati fiscali</t>
  </si>
  <si>
    <t>(% vendite)</t>
  </si>
  <si>
    <t>Aliquota fiscale</t>
  </si>
  <si>
    <t>Conto economico</t>
  </si>
  <si>
    <t>Interessi passivi (netti)</t>
  </si>
  <si>
    <t>&gt;2005</t>
  </si>
  <si>
    <t>Giorni capitale circolante</t>
  </si>
  <si>
    <t>In base a:</t>
  </si>
  <si>
    <t>Giorni</t>
  </si>
  <si>
    <t>Ricavi vendite</t>
  </si>
  <si>
    <t>Costi delle materie prime</t>
  </si>
  <si>
    <t>Costi materie prime + costo del lavoro</t>
  </si>
  <si>
    <t>Costo del lavoro + costi amministrativi</t>
  </si>
  <si>
    <t>Altri debiti verso fornitori</t>
  </si>
  <si>
    <t>Costi materie prime + costi comm.li e di marketing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</si>
</sst>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7">
    <font>
      <sz val="10.0"/>
      <color rgb="FF000000"/>
      <name val="Calibri"/>
      <scheme val="minor"/>
    </font>
    <font>
      <sz val="10.0"/>
      <color theme="1"/>
      <name val="Arial"/>
    </font>
    <font>
      <b/>
      <sz val="14.0"/>
      <color rgb="FFFFFFFF"/>
      <name val="Times New Roman"/>
    </font>
    <font>
      <b/>
      <sz val="10.0"/>
      <color theme="1"/>
      <name val="Arial"/>
    </font>
    <font>
      <u/>
      <sz val="14.0"/>
      <color rgb="FF0000FF"/>
      <name val="Times New Roman"/>
    </font>
    <font>
      <b/>
      <color theme="1"/>
      <name val="Calibri"/>
      <scheme val="minor"/>
    </font>
    <font>
      <u/>
      <sz val="14.0"/>
      <color rgb="FF0000FF"/>
      <name val="Times New Roman"/>
    </font>
    <font>
      <sz val="14.0"/>
      <color theme="1"/>
      <name val="Times New Roman"/>
    </font>
    <font/>
    <font>
      <sz val="14.0"/>
      <color rgb="FF808080"/>
      <name val="Times New Roman"/>
    </font>
    <font>
      <b/>
      <sz val="14.0"/>
      <color theme="1"/>
      <name val="Times New Roman"/>
    </font>
    <font>
      <sz val="14.0"/>
      <color rgb="FF008000"/>
      <name val="Times New Roman"/>
    </font>
    <font>
      <b/>
      <sz val="10.0"/>
      <color rgb="FF008000"/>
      <name val="Arial"/>
    </font>
    <font>
      <sz val="10.0"/>
      <color rgb="FF008000"/>
      <name val="Arial"/>
    </font>
    <font>
      <u/>
      <sz val="14.0"/>
      <color theme="1"/>
      <name val="Times New Roman"/>
    </font>
    <font>
      <u/>
      <sz val="14.0"/>
      <color theme="1"/>
      <name val="Times New Roman"/>
    </font>
    <font>
      <u/>
      <sz val="14.0"/>
      <color theme="1"/>
      <name val="Times New Roman"/>
    </font>
  </fonts>
  <fills count="4">
    <fill>
      <patternFill patternType="none"/>
    </fill>
    <fill>
      <patternFill patternType="lightGray"/>
    </fill>
    <fill>
      <patternFill patternType="solid">
        <fgColor rgb="FF000080"/>
        <bgColor rgb="FF000080"/>
      </patternFill>
    </fill>
    <fill>
      <patternFill patternType="solid">
        <fgColor rgb="FFFFFFFF"/>
        <bgColor rgb="FFFFFFFF"/>
      </patternFill>
    </fill>
  </fills>
  <borders count="31">
    <border/>
    <border>
      <left/>
      <right/>
      <top/>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border>
    <border>
      <left/>
      <top/>
      <bottom/>
    </border>
    <border>
      <top/>
      <bottom/>
    </border>
    <border>
      <right/>
      <top/>
      <bottom/>
    </border>
    <border>
      <left/>
      <right style="thick">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ck">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bottom/>
    </border>
    <border>
      <left style="thin">
        <color rgb="FF000000"/>
      </left>
      <right style="thin">
        <color rgb="FF000000"/>
      </right>
      <top/>
      <bottom style="thin">
        <color rgb="FF000000"/>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
      <left style="thin">
        <color rgb="FF000000"/>
      </left>
      <right style="thin">
        <color rgb="FF000000"/>
      </right>
      <top style="thin">
        <color rgb="FF000000"/>
      </top>
      <bottom/>
    </border>
    <border>
      <left style="thin">
        <color rgb="FF000000"/>
      </left>
      <right style="thin">
        <color rgb="FF000000"/>
      </right>
      <top/>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2" numFmtId="0" xfId="0" applyAlignment="1" applyBorder="1" applyFont="1">
      <alignment readingOrder="0"/>
    </xf>
    <xf borderId="0" fillId="0" fontId="3" numFmtId="0" xfId="0" applyAlignment="1" applyFont="1">
      <alignment shrinkToFit="0" wrapText="1"/>
    </xf>
    <xf borderId="0" fillId="0" fontId="4" numFmtId="0" xfId="0" applyAlignment="1" applyFont="1">
      <alignment shrinkToFit="0" wrapText="1"/>
    </xf>
    <xf borderId="0" fillId="0" fontId="5" numFmtId="0" xfId="0" applyAlignment="1" applyFont="1">
      <alignment readingOrder="0"/>
    </xf>
    <xf borderId="0" fillId="0" fontId="1" numFmtId="0" xfId="0" applyAlignment="1" applyFont="1">
      <alignment horizontal="left"/>
    </xf>
    <xf borderId="0" fillId="0" fontId="6" numFmtId="0" xfId="0" applyAlignment="1" applyFont="1">
      <alignment horizontal="left" shrinkToFit="0" wrapText="1"/>
    </xf>
    <xf borderId="0" fillId="0" fontId="5" numFmtId="0" xfId="0" applyFont="1"/>
    <xf borderId="0" fillId="0" fontId="1" numFmtId="0" xfId="0" applyAlignment="1" applyFont="1">
      <alignment vertical="top"/>
    </xf>
    <xf borderId="2" fillId="3" fontId="7" numFmtId="0" xfId="0" applyBorder="1" applyFill="1" applyFont="1"/>
    <xf borderId="3" fillId="3" fontId="7" numFmtId="0" xfId="0" applyBorder="1" applyFont="1"/>
    <xf borderId="4" fillId="3" fontId="7" numFmtId="0" xfId="0" applyBorder="1" applyFont="1"/>
    <xf borderId="0" fillId="0" fontId="7" numFmtId="0" xfId="0" applyFont="1"/>
    <xf borderId="5" fillId="3" fontId="7" numFmtId="0" xfId="0" applyBorder="1" applyFont="1"/>
    <xf borderId="6" fillId="2" fontId="2" numFmtId="0" xfId="0" applyAlignment="1" applyBorder="1" applyFont="1">
      <alignment horizontal="left"/>
    </xf>
    <xf borderId="7" fillId="0" fontId="8" numFmtId="0" xfId="0" applyBorder="1" applyFont="1"/>
    <xf borderId="8" fillId="0" fontId="8" numFmtId="0" xfId="0" applyBorder="1" applyFont="1"/>
    <xf borderId="1" fillId="2" fontId="7" numFmtId="0" xfId="0" applyBorder="1" applyFont="1"/>
    <xf borderId="9" fillId="3" fontId="7" numFmtId="0" xfId="0" applyBorder="1" applyFont="1"/>
    <xf borderId="1" fillId="3" fontId="7" numFmtId="0" xfId="0" applyBorder="1" applyFont="1"/>
    <xf borderId="6" fillId="3" fontId="7" numFmtId="0" xfId="0" applyAlignment="1" applyBorder="1" applyFont="1">
      <alignment horizontal="left" shrinkToFit="0" vertical="center" wrapText="1"/>
    </xf>
    <xf borderId="1" fillId="3" fontId="7" numFmtId="0" xfId="0" applyAlignment="1" applyBorder="1" applyFont="1">
      <alignment horizontal="center"/>
    </xf>
    <xf borderId="6" fillId="3" fontId="7" numFmtId="0" xfId="0" applyAlignment="1" applyBorder="1" applyFont="1">
      <alignment horizontal="center"/>
    </xf>
    <xf borderId="1" fillId="3" fontId="7" numFmtId="0" xfId="0" applyAlignment="1" applyBorder="1" applyFont="1">
      <alignment shrinkToFit="0" wrapText="1"/>
    </xf>
    <xf borderId="10" fillId="3" fontId="7" numFmtId="0" xfId="0" applyAlignment="1" applyBorder="1" applyFont="1">
      <alignment horizontal="center"/>
    </xf>
    <xf borderId="11" fillId="3" fontId="7" numFmtId="0" xfId="0" applyAlignment="1" applyBorder="1" applyFont="1">
      <alignment horizontal="center"/>
    </xf>
    <xf borderId="11" fillId="3" fontId="7" numFmtId="0" xfId="0" applyAlignment="1" applyBorder="1" applyFont="1">
      <alignment horizontal="center" shrinkToFit="0" wrapText="1"/>
    </xf>
    <xf borderId="12" fillId="3" fontId="7" numFmtId="0" xfId="0" applyAlignment="1" applyBorder="1" applyFont="1">
      <alignment horizontal="center" shrinkToFit="0" wrapText="1"/>
    </xf>
    <xf borderId="13" fillId="3" fontId="7" numFmtId="0" xfId="0" applyBorder="1" applyFont="1"/>
    <xf borderId="14" fillId="3" fontId="7" numFmtId="0" xfId="0" applyBorder="1" applyFont="1"/>
    <xf borderId="15" fillId="3" fontId="7" numFmtId="0" xfId="0" applyBorder="1" applyFont="1"/>
    <xf borderId="15" fillId="3" fontId="7" numFmtId="0" xfId="0" applyAlignment="1" applyBorder="1" applyFont="1">
      <alignment horizontal="center"/>
    </xf>
    <xf borderId="15" fillId="3" fontId="7" numFmtId="0" xfId="0" applyAlignment="1" applyBorder="1" applyFont="1">
      <alignment shrinkToFit="0" wrapText="1"/>
    </xf>
    <xf borderId="16" fillId="3" fontId="7" numFmtId="0" xfId="0" applyBorder="1" applyFont="1"/>
    <xf borderId="17" fillId="3" fontId="9" numFmtId="0" xfId="0" applyAlignment="1" applyBorder="1" applyFont="1">
      <alignment horizontal="center"/>
    </xf>
    <xf borderId="1" fillId="3" fontId="7" numFmtId="37" xfId="0" applyAlignment="1" applyBorder="1" applyFont="1" applyNumberFormat="1">
      <alignment horizontal="center"/>
    </xf>
    <xf borderId="18" fillId="3" fontId="7" numFmtId="37" xfId="0" applyAlignment="1" applyBorder="1" applyFont="1" applyNumberFormat="1">
      <alignment horizontal="center"/>
    </xf>
    <xf borderId="13" fillId="3" fontId="1" numFmtId="0" xfId="0" applyBorder="1" applyFont="1"/>
    <xf borderId="19" fillId="3" fontId="9" numFmtId="0" xfId="0" applyAlignment="1" applyBorder="1" applyFont="1">
      <alignment horizontal="center"/>
    </xf>
    <xf borderId="20" fillId="3" fontId="7" numFmtId="0" xfId="0" applyBorder="1" applyFont="1"/>
    <xf borderId="20" fillId="3" fontId="7" numFmtId="37" xfId="0" applyAlignment="1" applyBorder="1" applyFont="1" applyNumberFormat="1">
      <alignment horizontal="center"/>
    </xf>
    <xf borderId="21" fillId="3" fontId="7" numFmtId="37" xfId="0" applyAlignment="1" applyBorder="1" applyFont="1" applyNumberFormat="1">
      <alignment horizontal="center"/>
    </xf>
    <xf borderId="1" fillId="3" fontId="7" numFmtId="0" xfId="0" applyAlignment="1" applyBorder="1" applyFont="1">
      <alignment horizontal="left"/>
    </xf>
    <xf borderId="1" fillId="3" fontId="1" numFmtId="0" xfId="0" applyBorder="1" applyFont="1"/>
    <xf borderId="5" fillId="3" fontId="1" numFmtId="0" xfId="0" applyBorder="1" applyFont="1"/>
    <xf borderId="9" fillId="3" fontId="1" numFmtId="0" xfId="0" applyBorder="1" applyFont="1"/>
    <xf borderId="1" fillId="3" fontId="10" numFmtId="0" xfId="0" applyBorder="1" applyFont="1"/>
    <xf borderId="1" fillId="3" fontId="3" numFmtId="0" xfId="0" applyBorder="1" applyFont="1"/>
    <xf borderId="14" fillId="3" fontId="7" numFmtId="0" xfId="0" applyAlignment="1" applyBorder="1" applyFont="1">
      <alignment horizontal="center"/>
    </xf>
    <xf borderId="15" fillId="3" fontId="7" numFmtId="0" xfId="0" applyAlignment="1" applyBorder="1" applyFont="1">
      <alignment horizontal="center" shrinkToFit="0" wrapText="1"/>
    </xf>
    <xf borderId="16" fillId="3" fontId="7" numFmtId="0" xfId="0" applyAlignment="1" applyBorder="1" applyFont="1">
      <alignment horizontal="center" shrinkToFit="0" wrapText="1"/>
    </xf>
    <xf borderId="14" fillId="3" fontId="10" numFmtId="0" xfId="0" applyBorder="1" applyFont="1"/>
    <xf borderId="22" fillId="0" fontId="1" numFmtId="0" xfId="0" applyBorder="1" applyFont="1"/>
    <xf borderId="15" fillId="3" fontId="10" numFmtId="0" xfId="0" applyBorder="1" applyFont="1"/>
    <xf borderId="15" fillId="3" fontId="3" numFmtId="0" xfId="0" applyBorder="1" applyFont="1"/>
    <xf borderId="16" fillId="3" fontId="3" numFmtId="0" xfId="0" applyBorder="1" applyFont="1"/>
    <xf borderId="17" fillId="3" fontId="9" numFmtId="0" xfId="0" applyAlignment="1" applyBorder="1" applyFont="1">
      <alignment horizontal="right"/>
    </xf>
    <xf borderId="23" fillId="3" fontId="11" numFmtId="39" xfId="0" applyBorder="1" applyFont="1" applyNumberFormat="1"/>
    <xf borderId="1" fillId="3" fontId="12" numFmtId="0" xfId="0" applyBorder="1" applyFont="1"/>
    <xf borderId="18" fillId="3" fontId="12" numFmtId="0" xfId="0" applyBorder="1" applyFont="1"/>
    <xf borderId="19" fillId="3" fontId="9" numFmtId="0" xfId="0" applyAlignment="1" applyBorder="1" applyFont="1">
      <alignment horizontal="right"/>
    </xf>
    <xf borderId="11" fillId="3" fontId="7" numFmtId="0" xfId="0" applyBorder="1" applyFont="1"/>
    <xf borderId="12" fillId="3" fontId="7" numFmtId="0" xfId="0" applyBorder="1" applyFont="1"/>
    <xf borderId="24" fillId="3" fontId="7" numFmtId="0" xfId="0" applyAlignment="1" applyBorder="1" applyFont="1">
      <alignment horizontal="left"/>
    </xf>
    <xf borderId="17" fillId="3" fontId="7" numFmtId="0" xfId="0" applyBorder="1" applyFont="1"/>
    <xf borderId="23" fillId="3" fontId="11" numFmtId="10" xfId="0" applyBorder="1" applyFont="1" applyNumberFormat="1"/>
    <xf borderId="1" fillId="3" fontId="7" numFmtId="37" xfId="0" applyAlignment="1" applyBorder="1" applyFont="1" applyNumberFormat="1">
      <alignment horizontal="right"/>
    </xf>
    <xf borderId="18" fillId="3" fontId="7" numFmtId="37" xfId="0" applyAlignment="1" applyBorder="1" applyFont="1" applyNumberFormat="1">
      <alignment horizontal="right"/>
    </xf>
    <xf borderId="19" fillId="3" fontId="7" numFmtId="0" xfId="0" applyBorder="1" applyFont="1"/>
    <xf borderId="25" fillId="3" fontId="11" numFmtId="10" xfId="0" applyBorder="1" applyFont="1" applyNumberFormat="1"/>
    <xf borderId="26" fillId="3" fontId="1" numFmtId="0" xfId="0" applyBorder="1" applyFont="1"/>
    <xf borderId="27" fillId="3" fontId="1" numFmtId="0" xfId="0" applyBorder="1" applyFont="1"/>
    <xf borderId="27" fillId="3" fontId="1" numFmtId="10" xfId="0" applyBorder="1" applyFont="1" applyNumberFormat="1"/>
    <xf borderId="27" fillId="3" fontId="1" numFmtId="164" xfId="0" applyBorder="1" applyFont="1" applyNumberFormat="1"/>
    <xf borderId="28" fillId="3" fontId="1" numFmtId="0" xfId="0" applyBorder="1" applyFont="1"/>
    <xf borderId="14" fillId="3" fontId="7" numFmtId="0" xfId="0" applyAlignment="1" applyBorder="1" applyFont="1">
      <alignment horizontal="right"/>
    </xf>
    <xf borderId="16" fillId="3" fontId="7" numFmtId="0" xfId="0" applyAlignment="1" applyBorder="1" applyFont="1">
      <alignment horizontal="center"/>
    </xf>
    <xf borderId="9" fillId="3" fontId="3" numFmtId="0" xfId="0" applyBorder="1" applyFont="1"/>
    <xf borderId="18" fillId="3" fontId="3" numFmtId="0" xfId="0" applyBorder="1" applyFont="1"/>
    <xf borderId="21" fillId="3" fontId="7" numFmtId="0" xfId="0" applyBorder="1" applyFont="1"/>
    <xf borderId="29" fillId="3" fontId="11" numFmtId="39" xfId="0" applyBorder="1" applyFont="1" applyNumberFormat="1"/>
    <xf borderId="11" fillId="3" fontId="13" numFmtId="4" xfId="0" applyBorder="1" applyFont="1" applyNumberFormat="1"/>
    <xf borderId="25" fillId="3" fontId="11" numFmtId="39" xfId="0" applyBorder="1" applyFont="1" applyNumberFormat="1"/>
    <xf borderId="30" fillId="3" fontId="11" numFmtId="39" xfId="0" applyBorder="1" applyFont="1" applyNumberFormat="1"/>
    <xf borderId="12" fillId="3" fontId="13" numFmtId="4" xfId="0" applyBorder="1" applyFont="1" applyNumberFormat="1"/>
    <xf borderId="12" fillId="3" fontId="11" numFmtId="39" xfId="0" applyBorder="1" applyFont="1" applyNumberFormat="1"/>
    <xf borderId="16" fillId="3" fontId="1" numFmtId="0" xfId="0" applyBorder="1" applyFont="1"/>
    <xf borderId="18" fillId="3" fontId="1" numFmtId="0" xfId="0" applyBorder="1" applyFont="1"/>
    <xf borderId="1" fillId="3" fontId="1" numFmtId="0" xfId="0" applyAlignment="1" applyBorder="1" applyFont="1">
      <alignment horizontal="left"/>
    </xf>
    <xf borderId="20" fillId="3" fontId="3" numFmtId="0" xfId="0" applyBorder="1" applyFont="1"/>
    <xf borderId="21" fillId="3" fontId="3" numFmtId="0" xfId="0" applyBorder="1" applyFont="1"/>
    <xf borderId="15" fillId="3" fontId="3" numFmtId="0" xfId="0" applyAlignment="1" applyBorder="1" applyFont="1">
      <alignment horizontal="left"/>
    </xf>
    <xf borderId="1" fillId="3" fontId="3" numFmtId="0" xfId="0" applyAlignment="1" applyBorder="1" applyFont="1">
      <alignment horizontal="left"/>
    </xf>
    <xf borderId="23" fillId="3" fontId="11" numFmtId="1" xfId="0" applyBorder="1" applyFont="1" applyNumberFormat="1"/>
    <xf borderId="1" fillId="3" fontId="13" numFmtId="1" xfId="0" applyBorder="1" applyFont="1" applyNumberFormat="1"/>
    <xf borderId="18" fillId="3" fontId="13" numFmtId="1" xfId="0" applyBorder="1" applyFont="1" applyNumberFormat="1"/>
    <xf borderId="18" fillId="3" fontId="11" numFmtId="1" xfId="0" applyBorder="1" applyFont="1" applyNumberFormat="1"/>
    <xf borderId="21" fillId="3" fontId="11" numFmtId="1" xfId="0" applyBorder="1" applyFont="1" applyNumberFormat="1"/>
    <xf borderId="15" fillId="3" fontId="13" numFmtId="1" xfId="0" applyBorder="1" applyFont="1" applyNumberFormat="1"/>
    <xf borderId="16" fillId="3" fontId="13" numFmtId="1" xfId="0" applyBorder="1" applyFont="1" applyNumberFormat="1"/>
    <xf borderId="12" fillId="3" fontId="11" numFmtId="1" xfId="0" applyBorder="1" applyFont="1" applyNumberFormat="1"/>
    <xf borderId="11" fillId="3" fontId="11" numFmtId="1" xfId="0" applyBorder="1" applyFont="1" applyNumberFormat="1"/>
    <xf borderId="20" fillId="3" fontId="7" numFmtId="0" xfId="0" applyAlignment="1" applyBorder="1" applyFont="1">
      <alignment horizontal="left"/>
    </xf>
    <xf borderId="21" fillId="3" fontId="13" numFmtId="1" xfId="0" applyBorder="1" applyFont="1" applyNumberFormat="1"/>
    <xf borderId="20" fillId="3" fontId="13" numFmtId="1" xfId="0" applyBorder="1" applyFont="1" applyNumberFormat="1"/>
    <xf borderId="1" fillId="3" fontId="13" numFmtId="0" xfId="0" applyBorder="1" applyFont="1"/>
    <xf borderId="2" fillId="3" fontId="1" numFmtId="0" xfId="0" applyBorder="1" applyFont="1"/>
    <xf borderId="3" fillId="3" fontId="1" numFmtId="0" xfId="0" applyBorder="1" applyFont="1"/>
    <xf borderId="4" fillId="3" fontId="1" numFmtId="0" xfId="0" applyBorder="1" applyFont="1"/>
    <xf borderId="14" fillId="2" fontId="2" numFmtId="0" xfId="0" applyAlignment="1" applyBorder="1" applyFont="1">
      <alignment horizontal="left"/>
    </xf>
    <xf borderId="15" fillId="2" fontId="2" numFmtId="0" xfId="0" applyAlignment="1" applyBorder="1" applyFont="1">
      <alignment horizontal="left"/>
    </xf>
    <xf borderId="16" fillId="2" fontId="2" numFmtId="0" xfId="0" applyAlignment="1" applyBorder="1" applyFont="1">
      <alignment horizontal="left"/>
    </xf>
    <xf borderId="17" fillId="3" fontId="1" numFmtId="0" xfId="0" applyBorder="1" applyFont="1"/>
    <xf borderId="15" fillId="3" fontId="7" numFmtId="0" xfId="0" applyAlignment="1" applyBorder="1" applyFont="1">
      <alignment horizontal="left"/>
    </xf>
    <xf borderId="1" fillId="3" fontId="7" numFmtId="10" xfId="0" applyBorder="1" applyFont="1" applyNumberFormat="1"/>
    <xf borderId="1" fillId="3" fontId="7" numFmtId="39" xfId="0" applyBorder="1" applyFont="1" applyNumberFormat="1"/>
    <xf borderId="18" fillId="3" fontId="7" numFmtId="39" xfId="0" applyBorder="1" applyFont="1" applyNumberFormat="1"/>
    <xf borderId="18" fillId="3" fontId="7" numFmtId="10" xfId="0" applyBorder="1" applyFont="1" applyNumberFormat="1"/>
    <xf borderId="20" fillId="3" fontId="1" numFmtId="0" xfId="0" applyBorder="1" applyFont="1"/>
    <xf borderId="20" fillId="3" fontId="7" numFmtId="10" xfId="0" applyBorder="1" applyFont="1" applyNumberFormat="1"/>
    <xf borderId="21" fillId="3" fontId="7" numFmtId="10" xfId="0" applyBorder="1" applyFont="1" applyNumberFormat="1"/>
    <xf borderId="14" fillId="3" fontId="1" numFmtId="0" xfId="0" applyBorder="1" applyFont="1"/>
    <xf borderId="15" fillId="3" fontId="1" numFmtId="0" xfId="0" applyBorder="1" applyFont="1"/>
    <xf borderId="20" fillId="3" fontId="7" numFmtId="39" xfId="0" applyBorder="1" applyFont="1" applyNumberFormat="1"/>
    <xf borderId="21" fillId="3" fontId="7" numFmtId="39" xfId="0" applyBorder="1" applyFont="1" applyNumberFormat="1"/>
    <xf borderId="19" fillId="3" fontId="1" numFmtId="0" xfId="0" applyBorder="1" applyFont="1"/>
    <xf borderId="21" fillId="3" fontId="1" numFmtId="0" xfId="0" applyBorder="1" applyFont="1"/>
    <xf borderId="14" fillId="3" fontId="3" numFmtId="0" xfId="0" applyBorder="1" applyFont="1"/>
    <xf borderId="10" fillId="3" fontId="7" numFmtId="0" xfId="0" applyBorder="1" applyFont="1"/>
    <xf borderId="12" fillId="3" fontId="7" numFmtId="0" xfId="0" applyAlignment="1" applyBorder="1" applyFont="1">
      <alignment horizontal="center"/>
    </xf>
    <xf borderId="0" fillId="0" fontId="3" numFmtId="0" xfId="0" applyFont="1"/>
    <xf borderId="1" fillId="3" fontId="14" numFmtId="0" xfId="0" applyBorder="1" applyFont="1"/>
    <xf borderId="1" fillId="3" fontId="15" numFmtId="0" xfId="0" applyAlignment="1" applyBorder="1" applyFont="1">
      <alignment horizontal="center"/>
    </xf>
    <xf borderId="18" fillId="3" fontId="16" numFmtId="0" xfId="0" applyAlignment="1" applyBorder="1" applyFont="1">
      <alignment horizontal="center"/>
    </xf>
    <xf borderId="1" fillId="3" fontId="1" numFmtId="4" xfId="0" applyAlignment="1" applyBorder="1" applyFont="1" applyNumberFormat="1">
      <alignment horizontal="center"/>
    </xf>
    <xf borderId="18" fillId="3" fontId="1" numFmtId="4"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1.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PSF\Untitled\Documents%20and%20Settings\Nicole\My%20Documents\GreenPenQA\Jobs\Spoke&amp;Wheel\Berk_DeMarzo\Excel_Spreadsheets_Sols\XLS\chapter%205%20revision%203%20.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ntents"/>
      <sheetName val="5-2"/>
      <sheetName val="5-3"/>
      <sheetName val="5-7"/>
      <sheetName val="5-14"/>
      <sheetName val="5-15"/>
      <sheetName val="5-17"/>
      <sheetName val="5-18"/>
      <sheetName val="5-25"/>
      <sheetName val="5-26"/>
      <sheetName val="5-27"/>
      <sheetName val="5-2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28.0"/>
    <col customWidth="1" min="4" max="6" width="9.14"/>
    <col customWidth="1" min="7" max="26" width="8.71"/>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
      <c r="C2" s="1"/>
      <c r="D2" s="1"/>
      <c r="E2" s="1"/>
      <c r="F2" s="1"/>
      <c r="G2" s="1"/>
      <c r="H2" s="1"/>
      <c r="I2" s="1"/>
      <c r="J2" s="1"/>
      <c r="K2" s="1"/>
      <c r="L2" s="1"/>
      <c r="M2" s="1"/>
      <c r="N2" s="1"/>
      <c r="O2" s="1"/>
      <c r="P2" s="1"/>
      <c r="Q2" s="1"/>
      <c r="R2" s="1"/>
      <c r="S2" s="1"/>
      <c r="T2" s="1"/>
      <c r="U2" s="1"/>
      <c r="V2" s="1"/>
      <c r="W2" s="1"/>
      <c r="X2" s="1"/>
      <c r="Y2" s="1"/>
      <c r="Z2" s="1"/>
    </row>
    <row r="3" ht="12.75" customHeight="1">
      <c r="B3" s="1"/>
      <c r="C3" s="2" t="s">
        <v>0</v>
      </c>
      <c r="D3" s="3" t="s">
        <v>1</v>
      </c>
      <c r="F3" s="1"/>
      <c r="G3" s="1"/>
      <c r="H3" s="1"/>
      <c r="I3" s="1"/>
      <c r="J3" s="1"/>
      <c r="K3" s="1"/>
      <c r="L3" s="1"/>
      <c r="M3" s="1"/>
      <c r="N3" s="1"/>
      <c r="O3" s="1"/>
      <c r="P3" s="1"/>
      <c r="Q3" s="1"/>
      <c r="R3" s="1"/>
      <c r="S3" s="1"/>
      <c r="T3" s="1"/>
      <c r="U3" s="1"/>
      <c r="V3" s="1"/>
      <c r="W3" s="1"/>
      <c r="X3" s="1"/>
      <c r="Y3" s="1"/>
      <c r="Z3" s="1"/>
    </row>
    <row r="4" ht="12.75" customHeight="1">
      <c r="B4" s="1"/>
      <c r="C4" s="4"/>
      <c r="F4" s="1"/>
      <c r="G4" s="1"/>
      <c r="H4" s="1"/>
      <c r="I4" s="1"/>
      <c r="J4" s="1"/>
      <c r="K4" s="1"/>
      <c r="L4" s="1"/>
      <c r="M4" s="1"/>
      <c r="N4" s="1"/>
      <c r="O4" s="1"/>
      <c r="P4" s="1"/>
      <c r="Q4" s="1"/>
      <c r="R4" s="1"/>
      <c r="S4" s="1"/>
      <c r="T4" s="1"/>
      <c r="U4" s="1"/>
      <c r="V4" s="1"/>
      <c r="W4" s="1"/>
      <c r="X4" s="1"/>
      <c r="Y4" s="1"/>
      <c r="Z4" s="1"/>
    </row>
    <row r="5" ht="12.75" customHeight="1">
      <c r="B5" s="1"/>
      <c r="C5" s="5" t="s">
        <v>2</v>
      </c>
      <c r="D5" s="6" t="s">
        <v>3</v>
      </c>
      <c r="F5" s="1"/>
      <c r="G5" s="1"/>
      <c r="H5" s="1"/>
      <c r="I5" s="1"/>
      <c r="J5" s="1"/>
      <c r="K5" s="1"/>
      <c r="L5" s="1"/>
      <c r="M5" s="1"/>
      <c r="N5" s="1"/>
      <c r="O5" s="1"/>
      <c r="P5" s="1"/>
      <c r="Q5" s="1"/>
      <c r="R5" s="1"/>
      <c r="S5" s="1"/>
      <c r="T5" s="1"/>
      <c r="U5" s="1"/>
      <c r="V5" s="1"/>
      <c r="W5" s="1"/>
      <c r="X5" s="1"/>
      <c r="Y5" s="1"/>
      <c r="Z5" s="1"/>
    </row>
    <row r="6" ht="12.75" customHeight="1">
      <c r="B6" s="1"/>
      <c r="C6" s="5" t="s">
        <v>4</v>
      </c>
      <c r="D6" s="6" t="s">
        <v>3</v>
      </c>
      <c r="F6" s="1"/>
      <c r="G6" s="1"/>
      <c r="H6" s="1"/>
      <c r="I6" s="1"/>
      <c r="J6" s="1"/>
      <c r="K6" s="1"/>
      <c r="L6" s="1"/>
      <c r="M6" s="1"/>
      <c r="N6" s="1"/>
      <c r="O6" s="1"/>
      <c r="P6" s="1"/>
      <c r="Q6" s="1"/>
      <c r="R6" s="1"/>
      <c r="S6" s="1"/>
      <c r="T6" s="1"/>
      <c r="U6" s="1"/>
      <c r="V6" s="1"/>
      <c r="W6" s="1"/>
      <c r="X6" s="1"/>
      <c r="Y6" s="1"/>
      <c r="Z6" s="1"/>
    </row>
    <row r="7" ht="12.75" customHeight="1">
      <c r="B7" s="1"/>
      <c r="C7" s="5" t="s">
        <v>5</v>
      </c>
      <c r="D7" s="6" t="s">
        <v>3</v>
      </c>
      <c r="F7" s="1"/>
      <c r="G7" s="1"/>
      <c r="H7" s="1"/>
      <c r="I7" s="1"/>
      <c r="J7" s="1"/>
      <c r="K7" s="1"/>
      <c r="L7" s="1"/>
      <c r="M7" s="1"/>
      <c r="N7" s="1"/>
      <c r="O7" s="1"/>
      <c r="P7" s="1"/>
      <c r="Q7" s="1"/>
      <c r="R7" s="1"/>
      <c r="S7" s="1"/>
      <c r="T7" s="1"/>
      <c r="U7" s="1"/>
      <c r="V7" s="1"/>
      <c r="W7" s="1"/>
      <c r="X7" s="1"/>
      <c r="Y7" s="1"/>
      <c r="Z7" s="1"/>
    </row>
    <row r="8" ht="12.75" customHeight="1">
      <c r="B8" s="1"/>
      <c r="C8" s="5" t="s">
        <v>6</v>
      </c>
      <c r="D8" s="6" t="s">
        <v>7</v>
      </c>
      <c r="F8" s="1"/>
      <c r="G8" s="1"/>
      <c r="H8" s="1"/>
      <c r="I8" s="1"/>
      <c r="J8" s="1"/>
      <c r="K8" s="1"/>
      <c r="L8" s="1"/>
      <c r="M8" s="1"/>
      <c r="N8" s="1"/>
      <c r="O8" s="1"/>
      <c r="P8" s="1"/>
      <c r="Q8" s="1"/>
      <c r="R8" s="1"/>
      <c r="S8" s="1"/>
      <c r="T8" s="1"/>
      <c r="U8" s="1"/>
      <c r="V8" s="1"/>
      <c r="W8" s="1"/>
      <c r="X8" s="1"/>
      <c r="Y8" s="1"/>
      <c r="Z8" s="1"/>
    </row>
    <row r="9" ht="12.75" customHeight="1">
      <c r="B9" s="1"/>
      <c r="C9" s="5" t="s">
        <v>8</v>
      </c>
      <c r="D9" s="6" t="s">
        <v>7</v>
      </c>
      <c r="F9" s="1"/>
      <c r="G9" s="1"/>
      <c r="H9" s="1"/>
      <c r="I9" s="1"/>
      <c r="J9" s="1"/>
      <c r="K9" s="1"/>
      <c r="L9" s="1"/>
      <c r="M9" s="1"/>
      <c r="N9" s="1"/>
      <c r="O9" s="1"/>
      <c r="P9" s="1"/>
      <c r="Q9" s="1"/>
      <c r="R9" s="1"/>
      <c r="S9" s="1"/>
      <c r="T9" s="1"/>
      <c r="U9" s="1"/>
      <c r="V9" s="1"/>
      <c r="W9" s="1"/>
      <c r="X9" s="1"/>
      <c r="Y9" s="1"/>
      <c r="Z9" s="1"/>
    </row>
    <row r="10" ht="12.75" customHeight="1">
      <c r="B10" s="1"/>
      <c r="C10" s="5" t="s">
        <v>9</v>
      </c>
      <c r="D10" s="6" t="s">
        <v>7</v>
      </c>
      <c r="F10" s="1"/>
      <c r="G10" s="1"/>
      <c r="H10" s="1"/>
      <c r="I10" s="1"/>
      <c r="J10" s="1"/>
      <c r="K10" s="1"/>
      <c r="L10" s="1"/>
      <c r="M10" s="1"/>
      <c r="N10" s="1"/>
      <c r="O10" s="1"/>
      <c r="P10" s="1"/>
      <c r="Q10" s="1"/>
      <c r="R10" s="1"/>
      <c r="S10" s="1"/>
      <c r="T10" s="1"/>
      <c r="U10" s="1"/>
      <c r="V10" s="1"/>
      <c r="W10" s="1"/>
      <c r="X10" s="1"/>
      <c r="Y10" s="1"/>
      <c r="Z10" s="1"/>
    </row>
    <row r="11" ht="12.75" customHeight="1">
      <c r="B11" s="1"/>
      <c r="C11" s="5" t="s">
        <v>10</v>
      </c>
      <c r="D11" s="6" t="s">
        <v>7</v>
      </c>
      <c r="F11" s="1"/>
      <c r="G11" s="1"/>
      <c r="H11" s="1"/>
      <c r="I11" s="1"/>
      <c r="J11" s="1"/>
      <c r="K11" s="1"/>
      <c r="L11" s="1"/>
      <c r="M11" s="1"/>
      <c r="N11" s="1"/>
      <c r="O11" s="1"/>
      <c r="P11" s="1"/>
      <c r="Q11" s="1"/>
      <c r="R11" s="1"/>
      <c r="S11" s="1"/>
      <c r="T11" s="1"/>
      <c r="U11" s="1"/>
      <c r="V11" s="1"/>
      <c r="W11" s="1"/>
      <c r="X11" s="1"/>
      <c r="Y11" s="1"/>
      <c r="Z11" s="1"/>
    </row>
    <row r="12" ht="12.75" customHeight="1">
      <c r="A12" s="7"/>
      <c r="B12" s="1"/>
      <c r="C12" s="8" t="s">
        <v>11</v>
      </c>
      <c r="D12" s="9"/>
      <c r="F12" s="1"/>
      <c r="G12" s="1"/>
      <c r="H12" s="1"/>
      <c r="I12" s="1"/>
      <c r="J12" s="1"/>
      <c r="K12" s="1"/>
      <c r="L12" s="1"/>
      <c r="M12" s="1"/>
      <c r="N12" s="1"/>
      <c r="O12" s="1"/>
      <c r="P12" s="1"/>
      <c r="Q12" s="1"/>
      <c r="R12" s="1"/>
      <c r="S12" s="1"/>
      <c r="T12" s="1"/>
      <c r="U12" s="1"/>
      <c r="V12" s="1"/>
      <c r="W12" s="1"/>
      <c r="X12" s="1"/>
      <c r="Y12" s="1"/>
      <c r="Z12" s="1"/>
    </row>
    <row r="13" ht="12.75" customHeight="1">
      <c r="A13" s="7"/>
      <c r="B13" s="1"/>
      <c r="C13" s="8" t="s">
        <v>12</v>
      </c>
      <c r="D13" s="9"/>
      <c r="F13" s="1"/>
      <c r="G13" s="1"/>
      <c r="H13" s="1"/>
      <c r="I13" s="1"/>
      <c r="J13" s="1"/>
      <c r="K13" s="1"/>
      <c r="L13" s="1"/>
      <c r="M13" s="1"/>
      <c r="N13" s="1"/>
      <c r="O13" s="1"/>
      <c r="P13" s="1"/>
      <c r="Q13" s="1"/>
      <c r="R13" s="1"/>
      <c r="S13" s="1"/>
      <c r="T13" s="1"/>
      <c r="U13" s="1"/>
      <c r="V13" s="1"/>
      <c r="W13" s="1"/>
      <c r="X13" s="1"/>
      <c r="Y13" s="1"/>
      <c r="Z13" s="1"/>
    </row>
    <row r="14" ht="12.75" customHeight="1">
      <c r="A14" s="7"/>
      <c r="B14" s="1"/>
      <c r="C14" s="8" t="s">
        <v>13</v>
      </c>
      <c r="D14" s="9"/>
      <c r="F14" s="1"/>
      <c r="G14" s="1"/>
      <c r="H14" s="1"/>
      <c r="I14" s="1"/>
      <c r="J14" s="1"/>
      <c r="K14" s="1"/>
      <c r="L14" s="1"/>
      <c r="M14" s="1"/>
      <c r="N14" s="1"/>
      <c r="O14" s="1"/>
      <c r="P14" s="1"/>
      <c r="Q14" s="1"/>
      <c r="R14" s="1"/>
      <c r="S14" s="1"/>
      <c r="T14" s="1"/>
      <c r="U14" s="1"/>
      <c r="V14" s="1"/>
      <c r="W14" s="1"/>
      <c r="X14" s="1"/>
      <c r="Y14" s="1"/>
      <c r="Z14" s="1"/>
    </row>
    <row r="15" ht="12.75" customHeight="1">
      <c r="F15" s="1"/>
      <c r="G15" s="1"/>
      <c r="H15" s="1"/>
      <c r="I15" s="1"/>
      <c r="J15" s="1"/>
      <c r="K15" s="1"/>
      <c r="L15" s="1"/>
      <c r="M15" s="1"/>
      <c r="N15" s="1"/>
      <c r="O15" s="1"/>
      <c r="P15" s="1"/>
      <c r="Q15" s="1"/>
      <c r="R15" s="1"/>
      <c r="S15" s="1"/>
      <c r="T15" s="1"/>
      <c r="U15" s="1"/>
      <c r="V15" s="1"/>
      <c r="W15" s="1"/>
      <c r="X15" s="1"/>
      <c r="Y15" s="1"/>
      <c r="Z15" s="1"/>
    </row>
    <row r="16" ht="12.75" customHeight="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E20" s="1"/>
      <c r="F20" s="1"/>
      <c r="G20" s="1"/>
      <c r="H20" s="1"/>
      <c r="I20" s="1"/>
      <c r="J20" s="1"/>
      <c r="K20" s="1"/>
      <c r="L20" s="1"/>
      <c r="M20" s="1"/>
      <c r="N20" s="1"/>
      <c r="O20" s="1"/>
      <c r="P20" s="1"/>
      <c r="Q20" s="1"/>
      <c r="R20" s="1"/>
      <c r="S20" s="1"/>
      <c r="T20" s="1"/>
      <c r="U20" s="1"/>
      <c r="V20" s="1"/>
      <c r="W20" s="1"/>
      <c r="X20" s="1"/>
      <c r="Y20" s="1"/>
      <c r="Z20" s="1"/>
    </row>
    <row r="21" ht="12.75" customHeight="1">
      <c r="A21" s="1"/>
      <c r="E21" s="1"/>
      <c r="F21" s="1"/>
      <c r="G21" s="1"/>
      <c r="H21" s="1"/>
      <c r="I21" s="1"/>
      <c r="J21" s="1"/>
      <c r="K21" s="1"/>
      <c r="L21" s="1"/>
      <c r="M21" s="1"/>
      <c r="N21" s="1"/>
      <c r="O21" s="1"/>
      <c r="P21" s="1"/>
      <c r="Q21" s="1"/>
      <c r="R21" s="1"/>
      <c r="S21" s="1"/>
      <c r="T21" s="1"/>
      <c r="U21" s="1"/>
      <c r="V21" s="1"/>
      <c r="W21" s="1"/>
      <c r="X21" s="1"/>
      <c r="Y21" s="1"/>
      <c r="Z21" s="1"/>
    </row>
    <row r="22" ht="12.75" customHeight="1">
      <c r="A22" s="1"/>
      <c r="E22" s="1"/>
      <c r="F22" s="1"/>
      <c r="G22" s="1"/>
      <c r="H22" s="1"/>
      <c r="I22" s="1"/>
      <c r="J22" s="1"/>
      <c r="K22" s="1"/>
      <c r="L22" s="1"/>
      <c r="M22" s="1"/>
      <c r="N22" s="1"/>
      <c r="O22" s="1"/>
      <c r="P22" s="1"/>
      <c r="Q22" s="1"/>
      <c r="R22" s="1"/>
      <c r="S22" s="1"/>
      <c r="T22" s="1"/>
      <c r="U22" s="1"/>
      <c r="V22" s="1"/>
      <c r="W22" s="1"/>
      <c r="X22" s="1"/>
      <c r="Y22" s="1"/>
      <c r="Z22" s="1"/>
    </row>
    <row r="23" ht="12.75" customHeight="1">
      <c r="A23" s="1"/>
      <c r="E23" s="1"/>
      <c r="F23" s="1"/>
      <c r="G23" s="1"/>
      <c r="H23" s="1"/>
      <c r="I23" s="1"/>
      <c r="J23" s="1"/>
      <c r="K23" s="1"/>
      <c r="L23" s="1"/>
      <c r="M23" s="1"/>
      <c r="N23" s="1"/>
      <c r="O23" s="1"/>
      <c r="P23" s="1"/>
      <c r="Q23" s="1"/>
      <c r="R23" s="1"/>
      <c r="S23" s="1"/>
      <c r="T23" s="1"/>
      <c r="U23" s="1"/>
      <c r="V23" s="1"/>
      <c r="W23" s="1"/>
      <c r="X23" s="1"/>
      <c r="Y23" s="1"/>
      <c r="Z23" s="1"/>
    </row>
    <row r="24" ht="12.75" customHeight="1">
      <c r="A24" s="1"/>
      <c r="E24" s="1"/>
      <c r="F24" s="1"/>
      <c r="G24" s="1"/>
      <c r="H24" s="1"/>
      <c r="I24" s="1"/>
      <c r="J24" s="1"/>
      <c r="K24" s="1"/>
      <c r="L24" s="1"/>
      <c r="M24" s="1"/>
      <c r="N24" s="1"/>
      <c r="O24" s="1"/>
      <c r="P24" s="1"/>
      <c r="Q24" s="1"/>
      <c r="R24" s="1"/>
      <c r="S24" s="1"/>
      <c r="T24" s="1"/>
      <c r="U24" s="1"/>
      <c r="V24" s="1"/>
      <c r="W24" s="1"/>
      <c r="X24" s="1"/>
      <c r="Y24" s="1"/>
      <c r="Z24" s="1"/>
    </row>
    <row r="25" ht="12.75" customHeight="1">
      <c r="A25" s="1"/>
      <c r="E25" s="1"/>
      <c r="F25" s="1"/>
      <c r="G25" s="1"/>
      <c r="H25" s="1"/>
      <c r="I25" s="1"/>
      <c r="J25" s="1"/>
      <c r="K25" s="1"/>
      <c r="L25" s="1"/>
      <c r="M25" s="1"/>
      <c r="N25" s="1"/>
      <c r="O25" s="1"/>
      <c r="P25" s="1"/>
      <c r="Q25" s="1"/>
      <c r="R25" s="1"/>
      <c r="S25" s="1"/>
      <c r="T25" s="1"/>
      <c r="U25" s="1"/>
      <c r="V25" s="1"/>
      <c r="W25" s="1"/>
      <c r="X25" s="1"/>
      <c r="Y25" s="1"/>
      <c r="Z25" s="1"/>
    </row>
    <row r="26" ht="12.75" customHeight="1">
      <c r="A26" s="1"/>
      <c r="E26" s="1"/>
      <c r="F26" s="1"/>
      <c r="G26" s="1"/>
      <c r="H26" s="1"/>
      <c r="I26" s="1"/>
      <c r="J26" s="1"/>
      <c r="K26" s="1"/>
      <c r="L26" s="1"/>
      <c r="M26" s="1"/>
      <c r="N26" s="1"/>
      <c r="O26" s="1"/>
      <c r="P26" s="1"/>
      <c r="Q26" s="1"/>
      <c r="R26" s="1"/>
      <c r="S26" s="1"/>
      <c r="T26" s="1"/>
      <c r="U26" s="1"/>
      <c r="V26" s="1"/>
      <c r="W26" s="1"/>
      <c r="X26" s="1"/>
      <c r="Y26" s="1"/>
      <c r="Z26" s="1"/>
    </row>
    <row r="27" ht="12.75" customHeight="1">
      <c r="A27" s="1"/>
      <c r="E27" s="1"/>
      <c r="F27" s="1"/>
      <c r="G27" s="1"/>
      <c r="H27" s="1"/>
      <c r="I27" s="1"/>
      <c r="J27" s="1"/>
      <c r="K27" s="1"/>
      <c r="L27" s="1"/>
      <c r="M27" s="1"/>
      <c r="N27" s="1"/>
      <c r="O27" s="1"/>
      <c r="P27" s="1"/>
      <c r="Q27" s="1"/>
      <c r="R27" s="1"/>
      <c r="S27" s="1"/>
      <c r="T27" s="1"/>
      <c r="U27" s="1"/>
      <c r="V27" s="1"/>
      <c r="W27" s="1"/>
      <c r="X27" s="1"/>
      <c r="Y27" s="1"/>
      <c r="Z27" s="1"/>
    </row>
    <row r="28" ht="12.75" customHeight="1">
      <c r="A28" s="1"/>
      <c r="E28" s="1"/>
      <c r="F28" s="1"/>
      <c r="G28" s="1"/>
      <c r="H28" s="1"/>
      <c r="I28" s="1"/>
      <c r="J28" s="1"/>
      <c r="K28" s="1"/>
      <c r="L28" s="1"/>
      <c r="M28" s="1"/>
      <c r="N28" s="1"/>
      <c r="O28" s="1"/>
      <c r="P28" s="1"/>
      <c r="Q28" s="1"/>
      <c r="R28" s="1"/>
      <c r="S28" s="1"/>
      <c r="T28" s="1"/>
      <c r="U28" s="1"/>
      <c r="V28" s="1"/>
      <c r="W28" s="1"/>
      <c r="X28" s="1"/>
      <c r="Y28" s="1"/>
      <c r="Z28" s="1"/>
    </row>
    <row r="29" ht="12.75" customHeight="1">
      <c r="A29" s="1"/>
      <c r="E29" s="1"/>
      <c r="F29" s="1"/>
      <c r="G29" s="1"/>
      <c r="H29" s="1"/>
      <c r="I29" s="1"/>
      <c r="J29" s="1"/>
      <c r="K29" s="1"/>
      <c r="L29" s="1"/>
      <c r="M29" s="1"/>
      <c r="N29" s="1"/>
      <c r="O29" s="1"/>
      <c r="P29" s="1"/>
      <c r="Q29" s="1"/>
      <c r="R29" s="1"/>
      <c r="S29" s="1"/>
      <c r="T29" s="1"/>
      <c r="U29" s="1"/>
      <c r="V29" s="1"/>
      <c r="W29" s="1"/>
      <c r="X29" s="1"/>
      <c r="Y29" s="1"/>
      <c r="Z29" s="1"/>
    </row>
    <row r="30" ht="12.75" customHeight="1">
      <c r="A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F32" s="1"/>
      <c r="G32" s="1"/>
      <c r="H32" s="1"/>
      <c r="I32" s="1"/>
      <c r="J32" s="1"/>
      <c r="K32" s="1"/>
      <c r="L32" s="1"/>
      <c r="M32" s="1"/>
      <c r="N32" s="1"/>
      <c r="O32" s="1"/>
      <c r="P32" s="1"/>
      <c r="Q32" s="1"/>
      <c r="R32" s="1"/>
      <c r="S32" s="1"/>
      <c r="T32" s="1"/>
      <c r="U32" s="1"/>
      <c r="V32" s="1"/>
      <c r="W32" s="1"/>
      <c r="X32" s="1"/>
      <c r="Y32" s="1"/>
      <c r="Z32" s="1"/>
    </row>
    <row r="33" ht="12.75" customHeight="1">
      <c r="F33" s="1"/>
      <c r="G33" s="1"/>
      <c r="H33" s="1"/>
      <c r="I33" s="1"/>
      <c r="J33" s="1"/>
      <c r="K33" s="1"/>
      <c r="L33" s="1"/>
      <c r="M33" s="1"/>
      <c r="N33" s="1"/>
      <c r="O33" s="1"/>
      <c r="P33" s="1"/>
      <c r="Q33" s="1"/>
      <c r="R33" s="1"/>
      <c r="S33" s="1"/>
      <c r="T33" s="1"/>
      <c r="U33" s="1"/>
      <c r="V33" s="1"/>
      <c r="W33" s="1"/>
      <c r="X33" s="1"/>
      <c r="Y33" s="1"/>
      <c r="Z33" s="1"/>
    </row>
    <row r="34" ht="12.75" customHeight="1">
      <c r="F34" s="1"/>
      <c r="G34" s="1"/>
      <c r="H34" s="1"/>
      <c r="I34" s="1"/>
      <c r="J34" s="1"/>
      <c r="K34" s="1"/>
      <c r="L34" s="1"/>
      <c r="M34" s="1"/>
      <c r="N34" s="1"/>
      <c r="O34" s="1"/>
      <c r="P34" s="1"/>
      <c r="Q34" s="1"/>
      <c r="R34" s="1"/>
      <c r="S34" s="1"/>
      <c r="T34" s="1"/>
      <c r="U34" s="1"/>
      <c r="V34" s="1"/>
      <c r="W34" s="1"/>
      <c r="X34" s="1"/>
      <c r="Y34" s="1"/>
      <c r="Z34" s="1"/>
    </row>
    <row r="35" ht="12.75" customHeight="1">
      <c r="F35" s="1"/>
      <c r="G35" s="1"/>
      <c r="H35" s="1"/>
      <c r="I35" s="1"/>
      <c r="J35" s="1"/>
      <c r="K35" s="1"/>
      <c r="L35" s="1"/>
      <c r="M35" s="1"/>
      <c r="N35" s="1"/>
      <c r="O35" s="1"/>
      <c r="P35" s="1"/>
      <c r="Q35" s="1"/>
      <c r="R35" s="1"/>
      <c r="S35" s="1"/>
      <c r="T35" s="1"/>
      <c r="U35" s="1"/>
      <c r="V35" s="1"/>
      <c r="W35" s="1"/>
      <c r="X35" s="1"/>
      <c r="Y35" s="1"/>
      <c r="Z35" s="1"/>
    </row>
    <row r="36" ht="12.75" customHeight="1">
      <c r="A36" s="1"/>
      <c r="E36" s="1"/>
      <c r="F36" s="1"/>
      <c r="G36" s="1"/>
      <c r="H36" s="1"/>
      <c r="I36" s="1"/>
      <c r="J36" s="1"/>
      <c r="K36" s="1"/>
      <c r="L36" s="1"/>
      <c r="M36" s="1"/>
      <c r="N36" s="1"/>
      <c r="O36" s="1"/>
      <c r="P36" s="1"/>
      <c r="Q36" s="1"/>
      <c r="R36" s="1"/>
      <c r="S36" s="1"/>
      <c r="T36" s="1"/>
      <c r="U36" s="1"/>
      <c r="V36" s="1"/>
      <c r="W36" s="1"/>
      <c r="X36" s="1"/>
      <c r="Y36" s="1"/>
      <c r="Z36" s="1"/>
    </row>
    <row r="37" ht="12.75" customHeight="1">
      <c r="A37" s="1"/>
      <c r="E37" s="1"/>
      <c r="F37" s="1"/>
      <c r="G37" s="1"/>
      <c r="H37" s="1"/>
      <c r="I37" s="1"/>
      <c r="J37" s="1"/>
      <c r="K37" s="1"/>
      <c r="L37" s="1"/>
      <c r="M37" s="1"/>
      <c r="N37" s="1"/>
      <c r="O37" s="1"/>
      <c r="P37" s="1"/>
      <c r="Q37" s="1"/>
      <c r="R37" s="1"/>
      <c r="S37" s="1"/>
      <c r="T37" s="1"/>
      <c r="U37" s="1"/>
      <c r="V37" s="1"/>
      <c r="W37" s="1"/>
      <c r="X37" s="1"/>
      <c r="Y37" s="1"/>
      <c r="Z37" s="1"/>
    </row>
    <row r="38" ht="12.75" customHeight="1">
      <c r="A38" s="1"/>
      <c r="E38" s="1"/>
      <c r="F38" s="1"/>
      <c r="G38" s="1"/>
      <c r="H38" s="1"/>
      <c r="I38" s="1"/>
      <c r="J38" s="1"/>
      <c r="K38" s="1"/>
      <c r="L38" s="1"/>
      <c r="M38" s="1"/>
      <c r="N38" s="1"/>
      <c r="O38" s="1"/>
      <c r="P38" s="1"/>
      <c r="Q38" s="1"/>
      <c r="R38" s="1"/>
      <c r="S38" s="1"/>
      <c r="T38" s="1"/>
      <c r="U38" s="1"/>
      <c r="V38" s="1"/>
      <c r="W38" s="1"/>
      <c r="X38" s="1"/>
      <c r="Y38" s="1"/>
      <c r="Z38" s="1"/>
    </row>
    <row r="39" ht="12.75" customHeight="1">
      <c r="A39" s="1"/>
      <c r="E39" s="1"/>
      <c r="F39" s="1"/>
      <c r="G39" s="1"/>
      <c r="H39" s="1"/>
      <c r="I39" s="1"/>
      <c r="J39" s="1"/>
      <c r="K39" s="1"/>
      <c r="L39" s="1"/>
      <c r="M39" s="1"/>
      <c r="N39" s="1"/>
      <c r="O39" s="1"/>
      <c r="P39" s="1"/>
      <c r="Q39" s="1"/>
      <c r="R39" s="1"/>
      <c r="S39" s="1"/>
      <c r="T39" s="1"/>
      <c r="U39" s="1"/>
      <c r="V39" s="1"/>
      <c r="W39" s="1"/>
      <c r="X39" s="1"/>
      <c r="Y39" s="1"/>
      <c r="Z39" s="1"/>
    </row>
    <row r="40" ht="12.75" customHeight="1">
      <c r="A40" s="1"/>
      <c r="E40" s="1"/>
      <c r="F40" s="1"/>
      <c r="G40" s="1"/>
      <c r="H40" s="1"/>
      <c r="I40" s="1"/>
      <c r="J40" s="1"/>
      <c r="K40" s="1"/>
      <c r="L40" s="1"/>
      <c r="M40" s="1"/>
      <c r="N40" s="1"/>
      <c r="O40" s="1"/>
      <c r="P40" s="1"/>
      <c r="Q40" s="1"/>
      <c r="R40" s="1"/>
      <c r="S40" s="1"/>
      <c r="T40" s="1"/>
      <c r="U40" s="1"/>
      <c r="V40" s="1"/>
      <c r="W40" s="1"/>
      <c r="X40" s="1"/>
      <c r="Y40" s="1"/>
      <c r="Z40" s="1"/>
    </row>
    <row r="41" ht="12.75" customHeight="1">
      <c r="A41" s="1"/>
      <c r="E41" s="1"/>
      <c r="F41" s="1"/>
      <c r="G41" s="1"/>
      <c r="H41" s="1"/>
      <c r="I41" s="1"/>
      <c r="J41" s="1"/>
      <c r="K41" s="1"/>
      <c r="L41" s="1"/>
      <c r="M41" s="1"/>
      <c r="N41" s="1"/>
      <c r="O41" s="1"/>
      <c r="P41" s="1"/>
      <c r="Q41" s="1"/>
      <c r="R41" s="1"/>
      <c r="S41" s="1"/>
      <c r="T41" s="1"/>
      <c r="U41" s="1"/>
      <c r="V41" s="1"/>
      <c r="W41" s="1"/>
      <c r="X41" s="1"/>
      <c r="Y41" s="1"/>
      <c r="Z41" s="1"/>
    </row>
    <row r="42" ht="12.75" customHeight="1">
      <c r="A42" s="1"/>
      <c r="E42" s="1"/>
      <c r="F42" s="1"/>
      <c r="G42" s="1"/>
      <c r="H42" s="1"/>
      <c r="I42" s="1"/>
      <c r="J42" s="1"/>
      <c r="K42" s="1"/>
      <c r="L42" s="1"/>
      <c r="M42" s="1"/>
      <c r="N42" s="1"/>
      <c r="O42" s="1"/>
      <c r="P42" s="1"/>
      <c r="Q42" s="1"/>
      <c r="R42" s="1"/>
      <c r="S42" s="1"/>
      <c r="T42" s="1"/>
      <c r="U42" s="1"/>
      <c r="V42" s="1"/>
      <c r="W42" s="1"/>
      <c r="X42" s="1"/>
      <c r="Y42" s="1"/>
      <c r="Z42" s="1"/>
    </row>
    <row r="43" ht="12.75" customHeight="1">
      <c r="A43" s="1"/>
      <c r="E43" s="1"/>
      <c r="F43" s="1"/>
      <c r="G43" s="1"/>
      <c r="H43" s="1"/>
      <c r="I43" s="1"/>
      <c r="J43" s="1"/>
      <c r="K43" s="1"/>
      <c r="L43" s="1"/>
      <c r="M43" s="1"/>
      <c r="N43" s="1"/>
      <c r="O43" s="1"/>
      <c r="P43" s="1"/>
      <c r="Q43" s="1"/>
      <c r="R43" s="1"/>
      <c r="S43" s="1"/>
      <c r="T43" s="1"/>
      <c r="U43" s="1"/>
      <c r="V43" s="1"/>
      <c r="W43" s="1"/>
      <c r="X43" s="1"/>
      <c r="Y43" s="1"/>
      <c r="Z43" s="1"/>
    </row>
    <row r="44" ht="12.75" customHeight="1">
      <c r="A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display="Problem 19-4" location="'19-4'!A1" ref="C5"/>
    <hyperlink display="Problem 19-5" location="'19-5'!A1" ref="C6"/>
    <hyperlink display="Problem 19-6" location="'19-6'!A1" ref="C7"/>
    <hyperlink display="Problem 19-7" location="'19-7'!A1" ref="C8"/>
    <hyperlink display="Problem 19-8" location="'19-8'!A1" ref="C9"/>
    <hyperlink display="Problem 19-9" location="'19-9'!A1" ref="C10"/>
    <hyperlink display="Problem 19-10" location="'19-10'!A1" ref="C11"/>
    <hyperlink display="Tabella 19.3" location="'Tabella 19.3'!A1" ref="C12"/>
    <hyperlink display="Tabella 19.7" location="'Tabella 19.7'!A1" ref="C13"/>
    <hyperlink display="Tabella 19.8" location="'Tabella 19.8'!A1" ref="C14"/>
  </hyperlink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5.29"/>
    <col customWidth="1" min="3" max="3" width="8.71"/>
    <col customWidth="1" min="4" max="4" width="26.29"/>
    <col customWidth="1" min="5" max="6" width="14.57"/>
    <col customWidth="1" min="7" max="10" width="15.14"/>
    <col customWidth="1" min="11" max="26" width="8.71"/>
  </cols>
  <sheetData>
    <row r="1" ht="12.75" customHeight="1">
      <c r="A1" s="123"/>
      <c r="B1" s="124"/>
      <c r="C1" s="124"/>
      <c r="D1" s="124"/>
      <c r="E1" s="124"/>
      <c r="F1" s="124"/>
      <c r="G1" s="124"/>
      <c r="H1" s="124"/>
      <c r="I1" s="124"/>
      <c r="J1" s="124"/>
      <c r="K1" s="88"/>
    </row>
    <row r="2" ht="12.75" customHeight="1">
      <c r="A2" s="114"/>
      <c r="B2" s="111" t="s">
        <v>12</v>
      </c>
      <c r="C2" s="112"/>
      <c r="D2" s="112"/>
      <c r="E2" s="112"/>
      <c r="F2" s="112"/>
      <c r="G2" s="112"/>
      <c r="H2" s="112"/>
      <c r="I2" s="112"/>
      <c r="J2" s="113"/>
      <c r="K2" s="89"/>
    </row>
    <row r="3" ht="12.75" customHeight="1">
      <c r="A3" s="114"/>
      <c r="B3" s="114"/>
      <c r="C3" s="49"/>
      <c r="D3" s="50" t="s">
        <v>16</v>
      </c>
      <c r="E3" s="33">
        <v>2005.0</v>
      </c>
      <c r="F3" s="33">
        <f t="shared" ref="F3:J3" si="1">E3+1</f>
        <v>2006</v>
      </c>
      <c r="G3" s="33">
        <f t="shared" si="1"/>
        <v>2007</v>
      </c>
      <c r="H3" s="33">
        <f t="shared" si="1"/>
        <v>2008</v>
      </c>
      <c r="I3" s="51">
        <f t="shared" si="1"/>
        <v>2009</v>
      </c>
      <c r="J3" s="52">
        <f t="shared" si="1"/>
        <v>2010</v>
      </c>
      <c r="K3" s="89"/>
    </row>
    <row r="4" ht="12.75" customHeight="1">
      <c r="A4" s="114"/>
      <c r="B4" s="53" t="s">
        <v>116</v>
      </c>
      <c r="C4" s="124"/>
      <c r="D4" s="55"/>
      <c r="E4" s="56"/>
      <c r="F4" s="56"/>
      <c r="G4" s="56"/>
      <c r="H4" s="56"/>
      <c r="I4" s="56"/>
      <c r="J4" s="57"/>
      <c r="K4" s="89"/>
    </row>
    <row r="5" ht="12.75" customHeight="1">
      <c r="A5" s="114"/>
      <c r="B5" s="58">
        <v>1.0</v>
      </c>
      <c r="C5" s="21" t="s">
        <v>23</v>
      </c>
      <c r="D5" s="21"/>
      <c r="E5" s="117">
        <f>'Tabella 19.3'!F$5*'Tabella 19.3'!F$6*'Tabella 19.3'!F7</f>
        <v>75000</v>
      </c>
      <c r="F5" s="117">
        <f>'Tabella 19.3'!G$5*'Tabella 19.3'!G$6*'Tabella 19.3'!G7</f>
        <v>88357.5</v>
      </c>
      <c r="G5" s="117">
        <f>'Tabella 19.3'!H$5*'Tabella 19.3'!H$6*'Tabella 19.3'!H7</f>
        <v>103233.69</v>
      </c>
      <c r="H5" s="117">
        <f>'Tabella 19.3'!I$5*'Tabella 19.3'!I$6*'Tabella 19.3'!I7</f>
        <v>119776.8888</v>
      </c>
      <c r="I5" s="117">
        <f>'Tabella 19.3'!J$5*'Tabella 19.3'!J$6*'Tabella 19.3'!J7</f>
        <v>138148.8208</v>
      </c>
      <c r="J5" s="118">
        <f>'Tabella 19.3'!K$5*'Tabella 19.3'!K$6*'Tabella 19.3'!K7</f>
        <v>158525.7719</v>
      </c>
      <c r="K5" s="89"/>
    </row>
    <row r="6" ht="12.75" customHeight="1">
      <c r="A6" s="114"/>
      <c r="B6" s="58">
        <f t="shared" ref="B6:B18" si="2">B5+1</f>
        <v>2</v>
      </c>
      <c r="C6" s="21" t="s">
        <v>24</v>
      </c>
      <c r="D6" s="21"/>
      <c r="E6" s="45"/>
      <c r="F6" s="45"/>
      <c r="G6" s="45"/>
      <c r="H6" s="45"/>
      <c r="I6" s="45"/>
      <c r="J6" s="89"/>
      <c r="K6" s="89"/>
    </row>
    <row r="7" ht="12.75" customHeight="1">
      <c r="A7" s="114"/>
      <c r="B7" s="58">
        <f t="shared" si="2"/>
        <v>3</v>
      </c>
      <c r="C7" s="44" t="s">
        <v>25</v>
      </c>
      <c r="D7" s="21"/>
      <c r="E7" s="117">
        <f>-'Tabella 19.3'!F$5*'Tabella 19.3'!F$6*'Tabella 19.3'!F9</f>
        <v>-16000</v>
      </c>
      <c r="F7" s="117">
        <f>-'Tabella 19.3'!G$5*'Tabella 19.3'!G$6*'Tabella 19.3'!G9</f>
        <v>-18664.8</v>
      </c>
      <c r="G7" s="117">
        <f>-'Tabella 19.3'!H$5*'Tabella 19.3'!H$6*'Tabella 19.3'!H9</f>
        <v>-21593.4768</v>
      </c>
      <c r="H7" s="117">
        <f>-'Tabella 19.3'!I$5*'Tabella 19.3'!I$6*'Tabella 19.3'!I9</f>
        <v>-24808.20566</v>
      </c>
      <c r="I7" s="117">
        <f>-'Tabella 19.3'!J$5*'Tabella 19.3'!J$6*'Tabella 19.3'!J9</f>
        <v>-28332.87919</v>
      </c>
      <c r="J7" s="118">
        <f>-'Tabella 19.3'!K$5*'Tabella 19.3'!K$6*'Tabella 19.3'!K9</f>
        <v>-32193.23397</v>
      </c>
      <c r="K7" s="89"/>
    </row>
    <row r="8" ht="12.75" customHeight="1">
      <c r="A8" s="114"/>
      <c r="B8" s="58">
        <f t="shared" si="2"/>
        <v>4</v>
      </c>
      <c r="C8" s="44" t="s">
        <v>26</v>
      </c>
      <c r="D8" s="41"/>
      <c r="E8" s="125">
        <f>-'Tabella 19.3'!F$5*'Tabella 19.3'!F$6*'Tabella 19.3'!F10</f>
        <v>-18000</v>
      </c>
      <c r="F8" s="125">
        <f>-'Tabella 19.3'!G$5*'Tabella 19.3'!G$6*'Tabella 19.3'!G10</f>
        <v>-21621.6</v>
      </c>
      <c r="G8" s="125">
        <f>-'Tabella 19.3'!H$5*'Tabella 19.3'!H$6*'Tabella 19.3'!H10</f>
        <v>-25757.2224</v>
      </c>
      <c r="H8" s="125">
        <f>-'Tabella 19.3'!I$5*'Tabella 19.3'!I$6*'Tabella 19.3'!I10</f>
        <v>-30470.7941</v>
      </c>
      <c r="I8" s="125">
        <f>-'Tabella 19.3'!J$5*'Tabella 19.3'!J$6*'Tabella 19.3'!J10</f>
        <v>-35833.65386</v>
      </c>
      <c r="J8" s="126">
        <f>-'Tabella 19.3'!K$5*'Tabella 19.3'!K$6*'Tabella 19.3'!K10</f>
        <v>-41925.37502</v>
      </c>
      <c r="K8" s="89"/>
    </row>
    <row r="9" ht="12.75" customHeight="1">
      <c r="A9" s="114"/>
      <c r="B9" s="58">
        <f t="shared" si="2"/>
        <v>5</v>
      </c>
      <c r="C9" s="32" t="s">
        <v>27</v>
      </c>
      <c r="D9" s="21"/>
      <c r="E9" s="117">
        <f t="shared" ref="E9:J9" si="3">SUM(E5:E8)</f>
        <v>41000</v>
      </c>
      <c r="F9" s="117">
        <f t="shared" si="3"/>
        <v>48071.1</v>
      </c>
      <c r="G9" s="117">
        <f t="shared" si="3"/>
        <v>55882.9908</v>
      </c>
      <c r="H9" s="117">
        <f t="shared" si="3"/>
        <v>64497.88906</v>
      </c>
      <c r="I9" s="117">
        <f t="shared" si="3"/>
        <v>73982.2878</v>
      </c>
      <c r="J9" s="118">
        <f t="shared" si="3"/>
        <v>84407.16293</v>
      </c>
      <c r="K9" s="89"/>
    </row>
    <row r="10" ht="12.75" customHeight="1">
      <c r="A10" s="114"/>
      <c r="B10" s="58">
        <f t="shared" si="2"/>
        <v>6</v>
      </c>
      <c r="C10" s="21" t="s">
        <v>28</v>
      </c>
      <c r="D10" s="21"/>
      <c r="E10" s="117">
        <f>-E$5*'Tabella 19.3'!F12</f>
        <v>-11250</v>
      </c>
      <c r="F10" s="117">
        <f>-F$5*'Tabella 19.3'!G12</f>
        <v>-14578.9875</v>
      </c>
      <c r="G10" s="117">
        <f>-G$5*'Tabella 19.3'!H12</f>
        <v>-18582.0642</v>
      </c>
      <c r="H10" s="117">
        <f>-H$5*'Tabella 19.3'!I12</f>
        <v>-23356.49332</v>
      </c>
      <c r="I10" s="117">
        <f>-I$5*'Tabella 19.3'!J12</f>
        <v>-27629.76417</v>
      </c>
      <c r="J10" s="118">
        <f>-J$5*'Tabella 19.3'!K12</f>
        <v>-31705.15438</v>
      </c>
      <c r="K10" s="89"/>
    </row>
    <row r="11" ht="12.75" customHeight="1">
      <c r="A11" s="114"/>
      <c r="B11" s="58">
        <f t="shared" si="2"/>
        <v>7</v>
      </c>
      <c r="C11" s="21" t="s">
        <v>29</v>
      </c>
      <c r="D11" s="41"/>
      <c r="E11" s="125">
        <f>-E$5*'Tabella 19.3'!F13</f>
        <v>-13500</v>
      </c>
      <c r="F11" s="125">
        <f>-F$5*'Tabella 19.3'!G13</f>
        <v>-13253.625</v>
      </c>
      <c r="G11" s="125">
        <f>-G$5*'Tabella 19.3'!H13</f>
        <v>-15485.0535</v>
      </c>
      <c r="H11" s="125">
        <f>-H$5*'Tabella 19.3'!I13</f>
        <v>-16768.76444</v>
      </c>
      <c r="I11" s="125">
        <f>-I$5*'Tabella 19.3'!J13</f>
        <v>-17959.34671</v>
      </c>
      <c r="J11" s="126">
        <f>-J$5*'Tabella 19.3'!K13</f>
        <v>-20608.35035</v>
      </c>
      <c r="K11" s="89"/>
    </row>
    <row r="12" ht="12.75" customHeight="1">
      <c r="A12" s="114"/>
      <c r="B12" s="58">
        <f t="shared" si="2"/>
        <v>8</v>
      </c>
      <c r="C12" s="32" t="s">
        <v>30</v>
      </c>
      <c r="D12" s="21"/>
      <c r="E12" s="117">
        <f t="shared" ref="E12:J12" si="4">SUM(E9:E11)</f>
        <v>16250</v>
      </c>
      <c r="F12" s="117">
        <f t="shared" si="4"/>
        <v>20238.4875</v>
      </c>
      <c r="G12" s="117">
        <f t="shared" si="4"/>
        <v>21815.8731</v>
      </c>
      <c r="H12" s="117">
        <f t="shared" si="4"/>
        <v>24372.63131</v>
      </c>
      <c r="I12" s="117">
        <f t="shared" si="4"/>
        <v>28393.17692</v>
      </c>
      <c r="J12" s="118">
        <f t="shared" si="4"/>
        <v>32093.6582</v>
      </c>
      <c r="K12" s="89"/>
    </row>
    <row r="13" ht="12.75" customHeight="1">
      <c r="A13" s="114"/>
      <c r="B13" s="58">
        <f t="shared" si="2"/>
        <v>9</v>
      </c>
      <c r="C13" s="44" t="s">
        <v>19</v>
      </c>
      <c r="D13" s="21"/>
      <c r="E13" s="125">
        <v>-5500.0</v>
      </c>
      <c r="F13" s="125">
        <v>-5450.0</v>
      </c>
      <c r="G13" s="125">
        <v>-5405.0</v>
      </c>
      <c r="H13" s="125">
        <v>-6865.0</v>
      </c>
      <c r="I13" s="125">
        <v>-7678.0</v>
      </c>
      <c r="J13" s="126">
        <v>-7710.0</v>
      </c>
      <c r="K13" s="89"/>
    </row>
    <row r="14" ht="12.75" customHeight="1">
      <c r="A14" s="114"/>
      <c r="B14" s="58">
        <f t="shared" si="2"/>
        <v>10</v>
      </c>
      <c r="C14" s="32" t="s">
        <v>31</v>
      </c>
      <c r="D14" s="32"/>
      <c r="E14" s="117">
        <f t="shared" ref="E14:J14" si="5">SUM(E12:E13)</f>
        <v>10750</v>
      </c>
      <c r="F14" s="117">
        <f t="shared" si="5"/>
        <v>14788.4875</v>
      </c>
      <c r="G14" s="117">
        <f t="shared" si="5"/>
        <v>16410.8731</v>
      </c>
      <c r="H14" s="117">
        <f t="shared" si="5"/>
        <v>17507.63131</v>
      </c>
      <c r="I14" s="117">
        <f t="shared" si="5"/>
        <v>20715.17692</v>
      </c>
      <c r="J14" s="118">
        <f t="shared" si="5"/>
        <v>24383.6582</v>
      </c>
      <c r="K14" s="89"/>
    </row>
    <row r="15" ht="12.75" customHeight="1">
      <c r="A15" s="114"/>
      <c r="B15" s="58">
        <f t="shared" si="2"/>
        <v>11</v>
      </c>
      <c r="C15" s="21" t="s">
        <v>117</v>
      </c>
      <c r="D15" s="21"/>
      <c r="E15" s="125">
        <v>-75.0</v>
      </c>
      <c r="F15" s="125">
        <v>-6800.0</v>
      </c>
      <c r="G15" s="125">
        <v>-6800.0</v>
      </c>
      <c r="H15" s="125">
        <v>-6800.0</v>
      </c>
      <c r="I15" s="125">
        <v>-7820.0</v>
      </c>
      <c r="J15" s="126">
        <v>-8160.0</v>
      </c>
      <c r="K15" s="89"/>
    </row>
    <row r="16" ht="12.75" customHeight="1">
      <c r="A16" s="114"/>
      <c r="B16" s="58">
        <f t="shared" si="2"/>
        <v>12</v>
      </c>
      <c r="C16" s="32" t="s">
        <v>33</v>
      </c>
      <c r="D16" s="32"/>
      <c r="E16" s="117">
        <f t="shared" ref="E16:J16" si="6">SUM(E14:E15)</f>
        <v>10675</v>
      </c>
      <c r="F16" s="117">
        <f t="shared" si="6"/>
        <v>7988.4875</v>
      </c>
      <c r="G16" s="117">
        <f t="shared" si="6"/>
        <v>9610.8731</v>
      </c>
      <c r="H16" s="117">
        <f t="shared" si="6"/>
        <v>10707.63131</v>
      </c>
      <c r="I16" s="117">
        <f t="shared" si="6"/>
        <v>12895.17692</v>
      </c>
      <c r="J16" s="118">
        <f t="shared" si="6"/>
        <v>16223.6582</v>
      </c>
      <c r="K16" s="89"/>
    </row>
    <row r="17" ht="12.75" customHeight="1">
      <c r="A17" s="114"/>
      <c r="B17" s="58">
        <f t="shared" si="2"/>
        <v>13</v>
      </c>
      <c r="C17" s="21" t="s">
        <v>34</v>
      </c>
      <c r="D17" s="21"/>
      <c r="E17" s="125">
        <f>-'Tabella 19.3'!F14*'Tabella 19.7'!E16</f>
        <v>-3736.25</v>
      </c>
      <c r="F17" s="125">
        <f>-'Tabella 19.3'!G14*'Tabella 19.7'!F16</f>
        <v>-2795.970625</v>
      </c>
      <c r="G17" s="125">
        <f>-'Tabella 19.3'!H14*'Tabella 19.7'!G16</f>
        <v>-3363.805585</v>
      </c>
      <c r="H17" s="125">
        <f>-'Tabella 19.3'!I14*'Tabella 19.7'!H16</f>
        <v>-3747.670958</v>
      </c>
      <c r="I17" s="125">
        <f>-'Tabella 19.3'!J14*'Tabella 19.7'!I16</f>
        <v>-4513.311922</v>
      </c>
      <c r="J17" s="126">
        <f>-'Tabella 19.3'!K14*'Tabella 19.7'!J16</f>
        <v>-5678.280368</v>
      </c>
      <c r="K17" s="89"/>
    </row>
    <row r="18" ht="12.75" customHeight="1">
      <c r="A18" s="114"/>
      <c r="B18" s="62">
        <f t="shared" si="2"/>
        <v>14</v>
      </c>
      <c r="C18" s="63" t="s">
        <v>35</v>
      </c>
      <c r="D18" s="63"/>
      <c r="E18" s="125">
        <f t="shared" ref="E18:J18" si="7">SUM(E16:E17)</f>
        <v>6938.75</v>
      </c>
      <c r="F18" s="125">
        <f t="shared" si="7"/>
        <v>5192.516875</v>
      </c>
      <c r="G18" s="125">
        <f t="shared" si="7"/>
        <v>6247.067515</v>
      </c>
      <c r="H18" s="125">
        <f t="shared" si="7"/>
        <v>6959.960351</v>
      </c>
      <c r="I18" s="125">
        <f t="shared" si="7"/>
        <v>8381.864999</v>
      </c>
      <c r="J18" s="126">
        <f t="shared" si="7"/>
        <v>10545.37783</v>
      </c>
      <c r="K18" s="89"/>
    </row>
    <row r="19" ht="12.75" customHeight="1">
      <c r="A19" s="114"/>
      <c r="B19" s="45"/>
      <c r="C19" s="45"/>
      <c r="D19" s="45"/>
      <c r="E19" s="45"/>
      <c r="F19" s="45"/>
      <c r="G19" s="45"/>
      <c r="H19" s="45"/>
      <c r="I19" s="45"/>
      <c r="J19" s="45"/>
      <c r="K19" s="89"/>
    </row>
    <row r="20" ht="12.75" customHeight="1">
      <c r="A20" s="127"/>
      <c r="B20" s="120"/>
      <c r="C20" s="120"/>
      <c r="D20" s="120"/>
      <c r="E20" s="120"/>
      <c r="F20" s="120"/>
      <c r="G20" s="120"/>
      <c r="H20" s="120"/>
      <c r="I20" s="120"/>
      <c r="J20" s="120"/>
      <c r="K20" s="128"/>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4.29"/>
    <col customWidth="1" min="3" max="3" width="31.0"/>
    <col customWidth="1" min="4" max="4" width="58.0"/>
    <col customWidth="1" min="5" max="5" width="8.71"/>
    <col customWidth="1" min="6" max="7" width="13.29"/>
    <col customWidth="1" min="8" max="26" width="8.71"/>
  </cols>
  <sheetData>
    <row r="1" ht="12.75" customHeight="1">
      <c r="A1" s="108"/>
      <c r="B1" s="109"/>
      <c r="C1" s="109"/>
      <c r="D1" s="109"/>
      <c r="E1" s="109"/>
      <c r="F1" s="109"/>
      <c r="G1" s="109"/>
      <c r="H1" s="110"/>
    </row>
    <row r="2" ht="12.75" customHeight="1">
      <c r="A2" s="46"/>
      <c r="B2" s="111" t="s">
        <v>13</v>
      </c>
      <c r="C2" s="112"/>
      <c r="D2" s="112"/>
      <c r="E2" s="112"/>
      <c r="F2" s="112"/>
      <c r="G2" s="113"/>
      <c r="H2" s="47"/>
    </row>
    <row r="3" ht="12.75" customHeight="1">
      <c r="A3" s="46"/>
      <c r="B3" s="129"/>
      <c r="C3" s="56"/>
      <c r="D3" s="56"/>
      <c r="E3" s="130" t="s">
        <v>16</v>
      </c>
      <c r="F3" s="27">
        <v>2005.0</v>
      </c>
      <c r="G3" s="131" t="s">
        <v>118</v>
      </c>
      <c r="H3" s="47"/>
    </row>
    <row r="4" ht="12.75" customHeight="1">
      <c r="A4" s="46"/>
      <c r="B4" s="53" t="s">
        <v>119</v>
      </c>
      <c r="C4" s="124"/>
      <c r="D4" s="56"/>
      <c r="E4" s="124"/>
      <c r="F4" s="124"/>
      <c r="G4" s="88"/>
      <c r="H4" s="79"/>
      <c r="I4" s="132"/>
      <c r="J4" s="132"/>
      <c r="K4" s="132"/>
    </row>
    <row r="5" ht="12.75" customHeight="1">
      <c r="A5" s="46"/>
      <c r="B5" s="66" t="s">
        <v>45</v>
      </c>
      <c r="C5" s="21"/>
      <c r="D5" s="133" t="s">
        <v>120</v>
      </c>
      <c r="E5" s="45"/>
      <c r="F5" s="134" t="s">
        <v>121</v>
      </c>
      <c r="G5" s="135" t="s">
        <v>121</v>
      </c>
      <c r="H5" s="47"/>
    </row>
    <row r="6" ht="12.75" customHeight="1">
      <c r="A6" s="46"/>
      <c r="B6" s="58">
        <v>1.0</v>
      </c>
      <c r="C6" s="21" t="s">
        <v>46</v>
      </c>
      <c r="D6" s="21" t="s">
        <v>122</v>
      </c>
      <c r="E6" s="45"/>
      <c r="F6" s="37">
        <v>90.0</v>
      </c>
      <c r="G6" s="38">
        <v>60.0</v>
      </c>
      <c r="H6" s="47"/>
    </row>
    <row r="7" ht="12.75" customHeight="1">
      <c r="A7" s="46"/>
      <c r="B7" s="58">
        <f t="shared" ref="B7:B9" si="1">B6+1</f>
        <v>2</v>
      </c>
      <c r="C7" s="21" t="s">
        <v>25</v>
      </c>
      <c r="D7" s="21" t="s">
        <v>123</v>
      </c>
      <c r="E7" s="45"/>
      <c r="F7" s="37">
        <v>45.0</v>
      </c>
      <c r="G7" s="38">
        <v>30.0</v>
      </c>
      <c r="H7" s="47"/>
    </row>
    <row r="8" ht="12.75" customHeight="1">
      <c r="A8" s="46"/>
      <c r="B8" s="58">
        <f t="shared" si="1"/>
        <v>3</v>
      </c>
      <c r="C8" s="21" t="s">
        <v>47</v>
      </c>
      <c r="D8" s="21" t="s">
        <v>124</v>
      </c>
      <c r="E8" s="45"/>
      <c r="F8" s="37">
        <v>45.0</v>
      </c>
      <c r="G8" s="38">
        <v>45.0</v>
      </c>
      <c r="H8" s="47"/>
    </row>
    <row r="9" ht="12.75" customHeight="1">
      <c r="A9" s="46"/>
      <c r="B9" s="58">
        <f t="shared" si="1"/>
        <v>4</v>
      </c>
      <c r="C9" s="21" t="s">
        <v>48</v>
      </c>
      <c r="D9" s="21" t="s">
        <v>122</v>
      </c>
      <c r="E9" s="45"/>
      <c r="F9" s="37">
        <v>30.0</v>
      </c>
      <c r="G9" s="38">
        <v>30.0</v>
      </c>
      <c r="H9" s="47"/>
    </row>
    <row r="10" ht="12.75" customHeight="1">
      <c r="A10" s="46"/>
      <c r="B10" s="66" t="s">
        <v>50</v>
      </c>
      <c r="C10" s="21"/>
      <c r="D10" s="45"/>
      <c r="E10" s="45"/>
      <c r="F10" s="136"/>
      <c r="G10" s="137"/>
      <c r="H10" s="47"/>
    </row>
    <row r="11" ht="12.75" customHeight="1">
      <c r="A11" s="46"/>
      <c r="B11" s="58">
        <f>B9+1</f>
        <v>5</v>
      </c>
      <c r="C11" s="21" t="s">
        <v>51</v>
      </c>
      <c r="D11" s="21" t="s">
        <v>125</v>
      </c>
      <c r="E11" s="21"/>
      <c r="F11" s="37">
        <v>15.0</v>
      </c>
      <c r="G11" s="38">
        <v>15.0</v>
      </c>
      <c r="H11" s="47"/>
    </row>
    <row r="12" ht="12.75" customHeight="1">
      <c r="A12" s="46"/>
      <c r="B12" s="62">
        <f>B11+1</f>
        <v>6</v>
      </c>
      <c r="C12" s="41" t="s">
        <v>126</v>
      </c>
      <c r="D12" s="41" t="s">
        <v>127</v>
      </c>
      <c r="E12" s="41"/>
      <c r="F12" s="42">
        <v>45.0</v>
      </c>
      <c r="G12" s="43">
        <v>45.0</v>
      </c>
      <c r="H12" s="47"/>
    </row>
    <row r="13" ht="12.75" customHeight="1">
      <c r="A13" s="46"/>
      <c r="B13" s="45"/>
      <c r="C13" s="45"/>
      <c r="D13" s="45"/>
      <c r="E13" s="45"/>
      <c r="F13" s="45"/>
      <c r="G13" s="45"/>
      <c r="H13" s="47"/>
    </row>
    <row r="14" ht="12.75" customHeight="1">
      <c r="A14" s="72"/>
      <c r="B14" s="73"/>
      <c r="C14" s="73"/>
      <c r="D14" s="73"/>
      <c r="E14" s="73"/>
      <c r="F14" s="73"/>
      <c r="G14" s="73"/>
      <c r="H14" s="76"/>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5.29"/>
    <col customWidth="1" min="3" max="3" width="41.71"/>
    <col customWidth="1" min="4" max="4" width="8.86"/>
    <col customWidth="1" min="5" max="7" width="14.57"/>
    <col customWidth="1" min="8" max="10" width="15.14"/>
    <col customWidth="1" min="11" max="26" width="8.71"/>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14</v>
      </c>
      <c r="C2" s="17"/>
      <c r="D2" s="17"/>
      <c r="E2" s="17"/>
      <c r="F2" s="18"/>
      <c r="G2" s="2"/>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51.75" customHeight="1">
      <c r="A4" s="15"/>
      <c r="B4" s="22" t="s">
        <v>15</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21"/>
      <c r="E5" s="23"/>
      <c r="F5" s="24"/>
      <c r="G5" s="18"/>
      <c r="H5" s="25"/>
      <c r="I5" s="25"/>
      <c r="J5" s="21"/>
      <c r="K5" s="20"/>
      <c r="L5" s="14"/>
      <c r="M5" s="14"/>
      <c r="N5" s="14"/>
      <c r="O5" s="14"/>
      <c r="P5" s="14"/>
      <c r="Q5" s="14"/>
      <c r="R5" s="14"/>
      <c r="S5" s="14"/>
      <c r="T5" s="14"/>
      <c r="U5" s="14"/>
      <c r="V5" s="14"/>
      <c r="W5" s="14"/>
      <c r="X5" s="14"/>
      <c r="Y5" s="14"/>
      <c r="Z5" s="14"/>
    </row>
    <row r="6" ht="12.75" customHeight="1">
      <c r="A6" s="15"/>
      <c r="B6" s="21"/>
      <c r="C6" s="21"/>
      <c r="D6" s="26" t="s">
        <v>16</v>
      </c>
      <c r="E6" s="27">
        <v>2005.0</v>
      </c>
      <c r="F6" s="27">
        <v>2006.0</v>
      </c>
      <c r="G6" s="27">
        <v>2007.0</v>
      </c>
      <c r="H6" s="27">
        <v>2008.0</v>
      </c>
      <c r="I6" s="28">
        <v>2009.0</v>
      </c>
      <c r="J6" s="29">
        <v>2010.0</v>
      </c>
      <c r="K6" s="30"/>
      <c r="L6" s="14"/>
      <c r="M6" s="14"/>
      <c r="N6" s="14"/>
      <c r="O6" s="14"/>
      <c r="P6" s="14"/>
      <c r="Q6" s="14"/>
      <c r="R6" s="14"/>
      <c r="S6" s="14"/>
      <c r="T6" s="14"/>
      <c r="U6" s="14"/>
      <c r="V6" s="14"/>
      <c r="W6" s="14"/>
      <c r="X6" s="14"/>
      <c r="Y6" s="14"/>
      <c r="Z6" s="14"/>
    </row>
    <row r="7" ht="12.75" customHeight="1">
      <c r="A7" s="15"/>
      <c r="B7" s="31" t="s">
        <v>17</v>
      </c>
      <c r="C7" s="32"/>
      <c r="D7" s="32"/>
      <c r="E7" s="33"/>
      <c r="F7" s="33"/>
      <c r="G7" s="33"/>
      <c r="H7" s="34"/>
      <c r="I7" s="34"/>
      <c r="J7" s="35"/>
      <c r="K7" s="30"/>
      <c r="L7" s="14"/>
      <c r="M7" s="14"/>
      <c r="N7" s="14"/>
      <c r="O7" s="14"/>
      <c r="P7" s="14"/>
      <c r="Q7" s="14"/>
      <c r="R7" s="14"/>
      <c r="S7" s="14"/>
      <c r="T7" s="14"/>
      <c r="U7" s="14"/>
      <c r="V7" s="14"/>
      <c r="W7" s="14"/>
      <c r="X7" s="14"/>
      <c r="Y7" s="14"/>
      <c r="Z7" s="14"/>
    </row>
    <row r="8" ht="12.75" customHeight="1">
      <c r="A8" s="15"/>
      <c r="B8" s="36">
        <v>2.0</v>
      </c>
      <c r="C8" s="21" t="s">
        <v>18</v>
      </c>
      <c r="D8" s="21"/>
      <c r="E8" s="37">
        <v>5000.0</v>
      </c>
      <c r="F8" s="37">
        <v>5000.0</v>
      </c>
      <c r="G8" s="37">
        <v>5000.0</v>
      </c>
      <c r="H8" s="37">
        <v>5000.0</v>
      </c>
      <c r="I8" s="37">
        <v>5000.0</v>
      </c>
      <c r="J8" s="38">
        <v>20000.0</v>
      </c>
      <c r="K8" s="39"/>
      <c r="L8" s="14"/>
    </row>
    <row r="9" ht="12.75" customHeight="1">
      <c r="A9" s="15"/>
      <c r="B9" s="40">
        <v>3.0</v>
      </c>
      <c r="C9" s="41" t="s">
        <v>19</v>
      </c>
      <c r="D9" s="41"/>
      <c r="E9" s="42">
        <v>-5500.0</v>
      </c>
      <c r="F9" s="42">
        <v>-5450.0</v>
      </c>
      <c r="G9" s="42">
        <v>-5405.0</v>
      </c>
      <c r="H9" s="42">
        <v>-5365.0</v>
      </c>
      <c r="I9" s="42">
        <v>-5328.0</v>
      </c>
      <c r="J9" s="43">
        <v>-6795.0</v>
      </c>
      <c r="K9" s="39"/>
      <c r="L9" s="14"/>
    </row>
    <row r="10" ht="12.75" customHeight="1">
      <c r="A10" s="15"/>
      <c r="B10" s="21"/>
      <c r="C10" s="44"/>
      <c r="D10" s="23"/>
      <c r="E10" s="23"/>
      <c r="F10" s="23"/>
      <c r="G10" s="23"/>
      <c r="H10" s="23"/>
      <c r="I10" s="23"/>
      <c r="J10" s="45"/>
      <c r="K10" s="20"/>
    </row>
    <row r="11" ht="38.25" customHeight="1">
      <c r="A11" s="15"/>
      <c r="B11" s="22" t="s">
        <v>20</v>
      </c>
      <c r="C11" s="17"/>
      <c r="D11" s="17"/>
      <c r="E11" s="17"/>
      <c r="F11" s="17"/>
      <c r="G11" s="17"/>
      <c r="H11" s="17"/>
      <c r="I11" s="17"/>
      <c r="J11" s="18"/>
      <c r="K11" s="20"/>
      <c r="L11" s="14"/>
      <c r="M11" s="14"/>
      <c r="N11" s="14"/>
      <c r="O11" s="14"/>
      <c r="P11" s="14"/>
      <c r="Q11" s="14"/>
      <c r="R11" s="14"/>
      <c r="S11" s="14"/>
      <c r="T11" s="14"/>
      <c r="U11" s="14"/>
      <c r="V11" s="14"/>
      <c r="W11" s="14"/>
      <c r="X11" s="14"/>
      <c r="Y11" s="14"/>
      <c r="Z11" s="14"/>
    </row>
    <row r="12" ht="12.75" customHeight="1">
      <c r="A12" s="46"/>
      <c r="B12" s="45"/>
      <c r="C12" s="45"/>
      <c r="D12" s="45"/>
      <c r="E12" s="45"/>
      <c r="F12" s="45"/>
      <c r="G12" s="45"/>
      <c r="H12" s="45"/>
      <c r="I12" s="45"/>
      <c r="J12" s="45"/>
      <c r="K12" s="47"/>
    </row>
    <row r="13" ht="17.25" customHeight="1">
      <c r="A13" s="46"/>
      <c r="B13" s="48" t="s">
        <v>21</v>
      </c>
      <c r="C13" s="45"/>
      <c r="D13" s="48"/>
      <c r="E13" s="48"/>
      <c r="F13" s="48"/>
      <c r="G13" s="45"/>
      <c r="H13" s="45"/>
      <c r="I13" s="45"/>
      <c r="J13" s="45"/>
      <c r="K13" s="47"/>
    </row>
    <row r="14" ht="5.25" customHeight="1">
      <c r="A14" s="46"/>
      <c r="B14" s="48"/>
      <c r="D14" s="48"/>
      <c r="E14" s="48"/>
      <c r="F14" s="48"/>
      <c r="G14" s="45"/>
      <c r="H14" s="45"/>
      <c r="I14" s="45"/>
      <c r="J14" s="45"/>
      <c r="K14" s="47"/>
    </row>
    <row r="15" ht="12.75" customHeight="1">
      <c r="A15" s="46"/>
      <c r="B15" s="45"/>
      <c r="C15" s="49"/>
      <c r="D15" s="50" t="s">
        <v>16</v>
      </c>
      <c r="E15" s="33">
        <v>2005.0</v>
      </c>
      <c r="F15" s="33">
        <f t="shared" ref="F15:J15" si="1">E15+1</f>
        <v>2006</v>
      </c>
      <c r="G15" s="33">
        <f t="shared" si="1"/>
        <v>2007</v>
      </c>
      <c r="H15" s="33">
        <f t="shared" si="1"/>
        <v>2008</v>
      </c>
      <c r="I15" s="51">
        <f t="shared" si="1"/>
        <v>2009</v>
      </c>
      <c r="J15" s="52">
        <f t="shared" si="1"/>
        <v>2010</v>
      </c>
      <c r="K15" s="47"/>
    </row>
    <row r="16" ht="12.75" customHeight="1">
      <c r="A16" s="46"/>
      <c r="B16" s="53" t="s">
        <v>22</v>
      </c>
      <c r="C16" s="54"/>
      <c r="D16" s="55"/>
      <c r="E16" s="56"/>
      <c r="F16" s="56"/>
      <c r="G16" s="56"/>
      <c r="H16" s="56"/>
      <c r="I16" s="56"/>
      <c r="J16" s="57"/>
      <c r="K16" s="47"/>
    </row>
    <row r="17" ht="12.75" customHeight="1">
      <c r="A17" s="46"/>
      <c r="B17" s="58">
        <v>1.0</v>
      </c>
      <c r="C17" s="21" t="s">
        <v>23</v>
      </c>
      <c r="D17" s="21"/>
      <c r="E17" s="59">
        <f>'Tabella 19.3'!F5*'Tabella 19.3'!F7*'19-4'!E39</f>
        <v>75000</v>
      </c>
      <c r="F17" s="59">
        <f>'Tabella 19.3'!G5*'Tabella 19.3'!G7*'19-4'!F39</f>
        <v>84341.25</v>
      </c>
      <c r="G17" s="59">
        <f>'Tabella 19.3'!H5*'Tabella 19.3'!H7*'19-4'!G39</f>
        <v>94630.8825</v>
      </c>
      <c r="H17" s="59">
        <f>'Tabella 19.3'!I5*'Tabella 19.3'!I7*'19-4'!H39</f>
        <v>105956.4786</v>
      </c>
      <c r="I17" s="59">
        <f>'Tabella 19.3'!J5*'Tabella 19.3'!J7*'19-4'!I39</f>
        <v>118413.275</v>
      </c>
      <c r="J17" s="59">
        <f>'Tabella 19.3'!K5*'Tabella 19.3'!K7*'19-4'!J39</f>
        <v>132104.8099</v>
      </c>
      <c r="K17" s="47"/>
    </row>
    <row r="18" ht="12.75" customHeight="1">
      <c r="A18" s="46"/>
      <c r="B18" s="58">
        <f t="shared" ref="B18:B30" si="2">B17+1</f>
        <v>2</v>
      </c>
      <c r="C18" s="21" t="s">
        <v>24</v>
      </c>
      <c r="D18" s="21"/>
      <c r="E18" s="60"/>
      <c r="F18" s="60"/>
      <c r="G18" s="60"/>
      <c r="H18" s="60"/>
      <c r="I18" s="60"/>
      <c r="J18" s="61"/>
      <c r="K18" s="47"/>
    </row>
    <row r="19" ht="12.75" customHeight="1">
      <c r="A19" s="46"/>
      <c r="B19" s="58">
        <f t="shared" si="2"/>
        <v>3</v>
      </c>
      <c r="C19" s="44" t="s">
        <v>25</v>
      </c>
      <c r="D19" s="21"/>
      <c r="E19" s="59">
        <f>-'Tabella 19.3'!F$9*'Tabella 19.3'!F5*'19-4'!E$39</f>
        <v>-16000</v>
      </c>
      <c r="F19" s="59">
        <f>-'Tabella 19.3'!G$9*'Tabella 19.3'!G5*'19-4'!F$39</f>
        <v>-17816.4</v>
      </c>
      <c r="G19" s="59">
        <f>-'Tabella 19.3'!H$9*'Tabella 19.3'!H5*'19-4'!G$39</f>
        <v>-19794.0204</v>
      </c>
      <c r="H19" s="59">
        <f>-'Tabella 19.3'!I$9*'Tabella 19.3'!I5*'19-4'!H$39</f>
        <v>-21945.72039</v>
      </c>
      <c r="I19" s="59">
        <f>-'Tabella 19.3'!J$9*'Tabella 19.3'!J5*'19-4'!I$39</f>
        <v>-24285.32502</v>
      </c>
      <c r="J19" s="59">
        <f>-'Tabella 19.3'!K$9*'Tabella 19.3'!K5*'19-4'!J$39</f>
        <v>-26827.69498</v>
      </c>
      <c r="K19" s="47"/>
    </row>
    <row r="20" ht="12.75" customHeight="1">
      <c r="A20" s="46"/>
      <c r="B20" s="58">
        <f t="shared" si="2"/>
        <v>4</v>
      </c>
      <c r="C20" s="44" t="s">
        <v>26</v>
      </c>
      <c r="D20" s="21"/>
      <c r="E20" s="59">
        <f>-'Tabella 19.3'!F5*'Tabella 19.3'!F10*'19-4'!E39</f>
        <v>-18000</v>
      </c>
      <c r="F20" s="59">
        <f>-'Tabella 19.3'!G5*'Tabella 19.3'!G10*'19-4'!F39</f>
        <v>-20638.8</v>
      </c>
      <c r="G20" s="59">
        <f>-'Tabella 19.3'!H5*'Tabella 19.3'!H10*'19-4'!G39</f>
        <v>-23610.7872</v>
      </c>
      <c r="H20" s="59">
        <f>-'Tabella 19.3'!I5*'Tabella 19.3'!I10*'19-4'!H39</f>
        <v>-26954.93324</v>
      </c>
      <c r="I20" s="59">
        <f>-'Tabella 19.3'!J5*'Tabella 19.3'!J10*'19-4'!I39</f>
        <v>-30714.56045</v>
      </c>
      <c r="J20" s="59">
        <f>-'Tabella 19.3'!K5*'Tabella 19.3'!K10*'19-4'!J39</f>
        <v>-34937.81251</v>
      </c>
      <c r="K20" s="47"/>
    </row>
    <row r="21" ht="12.75" customHeight="1">
      <c r="A21" s="46"/>
      <c r="B21" s="58">
        <f t="shared" si="2"/>
        <v>5</v>
      </c>
      <c r="C21" s="32" t="s">
        <v>27</v>
      </c>
      <c r="D21" s="35"/>
      <c r="E21" s="59">
        <f t="shared" ref="E21:J21" si="3">SUM(E17:E20)</f>
        <v>41000</v>
      </c>
      <c r="F21" s="59">
        <f t="shared" si="3"/>
        <v>45886.05</v>
      </c>
      <c r="G21" s="59">
        <f t="shared" si="3"/>
        <v>51226.0749</v>
      </c>
      <c r="H21" s="59">
        <f t="shared" si="3"/>
        <v>57055.82494</v>
      </c>
      <c r="I21" s="59">
        <f t="shared" si="3"/>
        <v>63413.38954</v>
      </c>
      <c r="J21" s="59">
        <f t="shared" si="3"/>
        <v>70339.30244</v>
      </c>
      <c r="K21" s="47"/>
    </row>
    <row r="22" ht="12.75" customHeight="1">
      <c r="A22" s="46"/>
      <c r="B22" s="58">
        <f t="shared" si="2"/>
        <v>6</v>
      </c>
      <c r="C22" s="21" t="s">
        <v>28</v>
      </c>
      <c r="D22" s="21"/>
      <c r="E22" s="59">
        <f>-'Tabella 19.3'!F12*'19-4'!E$17</f>
        <v>-11250</v>
      </c>
      <c r="F22" s="59">
        <f>-'Tabella 19.3'!G12*'19-4'!F$17</f>
        <v>-13916.30625</v>
      </c>
      <c r="G22" s="59">
        <f>-'Tabella 19.3'!H12*'19-4'!G$17</f>
        <v>-17033.55885</v>
      </c>
      <c r="H22" s="59">
        <f>-'Tabella 19.3'!I12*'19-4'!H$17</f>
        <v>-20661.51332</v>
      </c>
      <c r="I22" s="59">
        <f>-'Tabella 19.3'!J12*'19-4'!I$17</f>
        <v>-23682.655</v>
      </c>
      <c r="J22" s="59">
        <f>-'Tabella 19.3'!K12*'19-4'!J$17</f>
        <v>-26420.96199</v>
      </c>
      <c r="K22" s="47"/>
    </row>
    <row r="23" ht="12.75" customHeight="1">
      <c r="A23" s="46"/>
      <c r="B23" s="58">
        <f t="shared" si="2"/>
        <v>7</v>
      </c>
      <c r="C23" s="21" t="s">
        <v>29</v>
      </c>
      <c r="D23" s="21"/>
      <c r="E23" s="59">
        <f>-'Tabella 19.3'!F13*'19-4'!E$17</f>
        <v>-13500</v>
      </c>
      <c r="F23" s="59">
        <f>-'Tabella 19.3'!G13*'19-4'!F$17</f>
        <v>-12651.1875</v>
      </c>
      <c r="G23" s="59">
        <f>-'Tabella 19.3'!H13*'19-4'!G$17</f>
        <v>-14194.63238</v>
      </c>
      <c r="H23" s="59">
        <f>-'Tabella 19.3'!I13*'19-4'!H$17</f>
        <v>-14833.907</v>
      </c>
      <c r="I23" s="59">
        <f>-'Tabella 19.3'!J13*'19-4'!I$17</f>
        <v>-15393.72575</v>
      </c>
      <c r="J23" s="59">
        <f>-'Tabella 19.3'!K13*'19-4'!J$17</f>
        <v>-17173.62529</v>
      </c>
      <c r="K23" s="47"/>
    </row>
    <row r="24" ht="12.75" customHeight="1">
      <c r="A24" s="46"/>
      <c r="B24" s="58">
        <f t="shared" si="2"/>
        <v>8</v>
      </c>
      <c r="C24" s="32" t="s">
        <v>30</v>
      </c>
      <c r="D24" s="35"/>
      <c r="E24" s="59">
        <f t="shared" ref="E24:J24" si="4">SUM(E21:E23)</f>
        <v>16250</v>
      </c>
      <c r="F24" s="59">
        <f t="shared" si="4"/>
        <v>19318.55625</v>
      </c>
      <c r="G24" s="59">
        <f t="shared" si="4"/>
        <v>19997.88368</v>
      </c>
      <c r="H24" s="59">
        <f t="shared" si="4"/>
        <v>21560.40462</v>
      </c>
      <c r="I24" s="59">
        <f t="shared" si="4"/>
        <v>24337.00879</v>
      </c>
      <c r="J24" s="59">
        <f t="shared" si="4"/>
        <v>26744.71516</v>
      </c>
      <c r="K24" s="47"/>
    </row>
    <row r="25" ht="12.75" customHeight="1">
      <c r="A25" s="46"/>
      <c r="B25" s="58">
        <f t="shared" si="2"/>
        <v>9</v>
      </c>
      <c r="C25" s="44" t="s">
        <v>19</v>
      </c>
      <c r="D25" s="21"/>
      <c r="E25" s="59">
        <f t="shared" ref="E25:J25" si="5">E38</f>
        <v>-5500</v>
      </c>
      <c r="F25" s="59">
        <f t="shared" si="5"/>
        <v>-5450</v>
      </c>
      <c r="G25" s="59">
        <f t="shared" si="5"/>
        <v>-5405</v>
      </c>
      <c r="H25" s="59">
        <f t="shared" si="5"/>
        <v>-5365</v>
      </c>
      <c r="I25" s="59">
        <f t="shared" si="5"/>
        <v>-5328</v>
      </c>
      <c r="J25" s="59">
        <f t="shared" si="5"/>
        <v>-6795</v>
      </c>
      <c r="K25" s="47"/>
    </row>
    <row r="26" ht="12.75" customHeight="1">
      <c r="A26" s="46"/>
      <c r="B26" s="58">
        <f t="shared" si="2"/>
        <v>10</v>
      </c>
      <c r="C26" s="32" t="s">
        <v>31</v>
      </c>
      <c r="D26" s="35"/>
      <c r="E26" s="59">
        <f t="shared" ref="E26:J26" si="6">SUM(E24:E25)</f>
        <v>10750</v>
      </c>
      <c r="F26" s="59">
        <f t="shared" si="6"/>
        <v>13868.55625</v>
      </c>
      <c r="G26" s="59">
        <f t="shared" si="6"/>
        <v>14592.88368</v>
      </c>
      <c r="H26" s="59">
        <f t="shared" si="6"/>
        <v>16195.40462</v>
      </c>
      <c r="I26" s="59">
        <f t="shared" si="6"/>
        <v>19009.00879</v>
      </c>
      <c r="J26" s="59">
        <f t="shared" si="6"/>
        <v>19949.71516</v>
      </c>
      <c r="K26" s="47"/>
    </row>
    <row r="27" ht="12.75" customHeight="1">
      <c r="A27" s="46"/>
      <c r="B27" s="58">
        <f t="shared" si="2"/>
        <v>11</v>
      </c>
      <c r="C27" s="21" t="s">
        <v>32</v>
      </c>
      <c r="D27" s="21"/>
      <c r="E27" s="59">
        <f t="shared" ref="E27:J27" si="7">-E36</f>
        <v>-75</v>
      </c>
      <c r="F27" s="59">
        <f t="shared" si="7"/>
        <v>-6800</v>
      </c>
      <c r="G27" s="59">
        <f t="shared" si="7"/>
        <v>-6800</v>
      </c>
      <c r="H27" s="59">
        <f t="shared" si="7"/>
        <v>-6800</v>
      </c>
      <c r="I27" s="59">
        <f t="shared" si="7"/>
        <v>-6800</v>
      </c>
      <c r="J27" s="59">
        <f t="shared" si="7"/>
        <v>-6800</v>
      </c>
      <c r="K27" s="47"/>
    </row>
    <row r="28" ht="12.75" customHeight="1">
      <c r="A28" s="46"/>
      <c r="B28" s="58">
        <f t="shared" si="2"/>
        <v>12</v>
      </c>
      <c r="C28" s="32" t="s">
        <v>33</v>
      </c>
      <c r="D28" s="35"/>
      <c r="E28" s="59">
        <f t="shared" ref="E28:J28" si="8">E26+E27</f>
        <v>10675</v>
      </c>
      <c r="F28" s="59">
        <f t="shared" si="8"/>
        <v>7068.55625</v>
      </c>
      <c r="G28" s="59">
        <f t="shared" si="8"/>
        <v>7792.883675</v>
      </c>
      <c r="H28" s="59">
        <f t="shared" si="8"/>
        <v>9395.40462</v>
      </c>
      <c r="I28" s="59">
        <f t="shared" si="8"/>
        <v>12209.00879</v>
      </c>
      <c r="J28" s="59">
        <f t="shared" si="8"/>
        <v>13149.71516</v>
      </c>
      <c r="K28" s="47"/>
    </row>
    <row r="29" ht="12.75" customHeight="1">
      <c r="A29" s="46"/>
      <c r="B29" s="58">
        <f t="shared" si="2"/>
        <v>13</v>
      </c>
      <c r="C29" s="21" t="s">
        <v>34</v>
      </c>
      <c r="D29" s="21"/>
      <c r="E29" s="59">
        <f>-'Tabella 19.3'!F14*'19-4'!E28</f>
        <v>-3736.25</v>
      </c>
      <c r="F29" s="59">
        <f>-'Tabella 19.3'!G14*'19-4'!F28</f>
        <v>-2473.994688</v>
      </c>
      <c r="G29" s="59">
        <f>-'Tabella 19.3'!H14*'19-4'!G28</f>
        <v>-2727.509286</v>
      </c>
      <c r="H29" s="59">
        <f>-'Tabella 19.3'!I14*'19-4'!H28</f>
        <v>-3288.391617</v>
      </c>
      <c r="I29" s="59">
        <f>-'Tabella 19.3'!J14*'19-4'!I28</f>
        <v>-4273.153076</v>
      </c>
      <c r="J29" s="59">
        <f>-'Tabella 19.3'!K14*'19-4'!J28</f>
        <v>-4602.400307</v>
      </c>
      <c r="K29" s="47"/>
    </row>
    <row r="30" ht="12.75" customHeight="1">
      <c r="A30" s="46"/>
      <c r="B30" s="62">
        <f t="shared" si="2"/>
        <v>14</v>
      </c>
      <c r="C30" s="63" t="s">
        <v>35</v>
      </c>
      <c r="D30" s="64"/>
      <c r="E30" s="59">
        <f t="shared" ref="E30:J30" si="9">E28+E29</f>
        <v>6938.75</v>
      </c>
      <c r="F30" s="59">
        <f t="shared" si="9"/>
        <v>4594.561563</v>
      </c>
      <c r="G30" s="59">
        <f t="shared" si="9"/>
        <v>5065.374389</v>
      </c>
      <c r="H30" s="59">
        <f t="shared" si="9"/>
        <v>6107.013003</v>
      </c>
      <c r="I30" s="59">
        <f t="shared" si="9"/>
        <v>7935.855713</v>
      </c>
      <c r="J30" s="59">
        <f t="shared" si="9"/>
        <v>8547.314856</v>
      </c>
      <c r="K30" s="47"/>
    </row>
    <row r="31" ht="12.75" customHeight="1">
      <c r="A31" s="46"/>
      <c r="B31" s="45"/>
      <c r="C31" s="45"/>
      <c r="D31" s="45"/>
      <c r="E31" s="45"/>
      <c r="F31" s="45"/>
      <c r="G31" s="45"/>
      <c r="H31" s="45"/>
      <c r="I31" s="45"/>
      <c r="J31" s="45"/>
      <c r="K31" s="47"/>
    </row>
    <row r="32" ht="23.25" customHeight="1">
      <c r="A32" s="46"/>
      <c r="B32" s="45"/>
      <c r="C32" s="48" t="s">
        <v>36</v>
      </c>
      <c r="D32" s="45"/>
      <c r="E32" s="45"/>
      <c r="F32" s="45"/>
      <c r="G32" s="45"/>
      <c r="H32" s="45"/>
      <c r="I32" s="45"/>
      <c r="J32" s="45"/>
      <c r="K32" s="47"/>
    </row>
    <row r="33" ht="12.75" customHeight="1">
      <c r="A33" s="46"/>
      <c r="B33" s="45"/>
      <c r="C33" s="45"/>
      <c r="D33" s="50" t="s">
        <v>16</v>
      </c>
      <c r="E33" s="33">
        <v>2005.0</v>
      </c>
      <c r="F33" s="33">
        <f t="shared" ref="F33:J33" si="10">E33+1</f>
        <v>2006</v>
      </c>
      <c r="G33" s="33">
        <f t="shared" si="10"/>
        <v>2007</v>
      </c>
      <c r="H33" s="33">
        <f t="shared" si="10"/>
        <v>2008</v>
      </c>
      <c r="I33" s="51">
        <f t="shared" si="10"/>
        <v>2009</v>
      </c>
      <c r="J33" s="52">
        <f t="shared" si="10"/>
        <v>2010</v>
      </c>
      <c r="K33" s="47"/>
    </row>
    <row r="34" ht="12.75" customHeight="1">
      <c r="A34" s="46"/>
      <c r="B34" s="45"/>
      <c r="C34" s="53" t="s">
        <v>37</v>
      </c>
      <c r="D34" s="32"/>
      <c r="E34" s="56"/>
      <c r="F34" s="56"/>
      <c r="G34" s="56"/>
      <c r="H34" s="56"/>
      <c r="I34" s="56"/>
      <c r="J34" s="57"/>
      <c r="K34" s="47"/>
    </row>
    <row r="35" ht="12.75" customHeight="1">
      <c r="A35" s="46"/>
      <c r="B35" s="45"/>
      <c r="C35" s="65" t="s">
        <v>38</v>
      </c>
      <c r="D35" s="18"/>
      <c r="E35" s="59">
        <v>100000.0</v>
      </c>
      <c r="F35" s="59">
        <v>100000.0</v>
      </c>
      <c r="G35" s="59">
        <v>100000.0</v>
      </c>
      <c r="H35" s="59">
        <v>100000.0</v>
      </c>
      <c r="I35" s="59">
        <v>100000.0</v>
      </c>
      <c r="J35" s="59">
        <v>115000.0</v>
      </c>
      <c r="K35" s="47"/>
    </row>
    <row r="36" ht="12.75" customHeight="1">
      <c r="A36" s="46"/>
      <c r="B36" s="45"/>
      <c r="C36" s="66" t="s">
        <v>39</v>
      </c>
      <c r="D36" s="67">
        <v>0.068</v>
      </c>
      <c r="E36" s="68">
        <v>75.0</v>
      </c>
      <c r="F36" s="68">
        <f t="shared" ref="F36:J36" si="11">$D$36*E35</f>
        <v>6800</v>
      </c>
      <c r="G36" s="68">
        <f t="shared" si="11"/>
        <v>6800</v>
      </c>
      <c r="H36" s="68">
        <f t="shared" si="11"/>
        <v>6800</v>
      </c>
      <c r="I36" s="68">
        <f t="shared" si="11"/>
        <v>6800</v>
      </c>
      <c r="J36" s="69">
        <f t="shared" si="11"/>
        <v>6800</v>
      </c>
      <c r="K36" s="47"/>
    </row>
    <row r="37" ht="12.75" customHeight="1">
      <c r="A37" s="46"/>
      <c r="B37" s="45"/>
      <c r="C37" s="66" t="s">
        <v>18</v>
      </c>
      <c r="D37" s="49"/>
      <c r="E37" s="59">
        <v>5000.0</v>
      </c>
      <c r="F37" s="59">
        <v>5000.0</v>
      </c>
      <c r="G37" s="59">
        <v>5000.0</v>
      </c>
      <c r="H37" s="59">
        <v>5000.0</v>
      </c>
      <c r="I37" s="59">
        <v>5000.0</v>
      </c>
      <c r="J37" s="59">
        <v>20000.0</v>
      </c>
      <c r="K37" s="47"/>
    </row>
    <row r="38" ht="12.75" customHeight="1">
      <c r="A38" s="46"/>
      <c r="B38" s="45"/>
      <c r="C38" s="66" t="s">
        <v>19</v>
      </c>
      <c r="D38" s="49"/>
      <c r="E38" s="59">
        <v>-5500.0</v>
      </c>
      <c r="F38" s="59">
        <v>-5450.0</v>
      </c>
      <c r="G38" s="59">
        <v>-5405.0</v>
      </c>
      <c r="H38" s="59">
        <v>-5365.0</v>
      </c>
      <c r="I38" s="59">
        <v>-5328.0</v>
      </c>
      <c r="J38" s="59">
        <v>-6795.0</v>
      </c>
      <c r="K38" s="47"/>
    </row>
    <row r="39" ht="12.75" customHeight="1">
      <c r="A39" s="46"/>
      <c r="B39" s="45"/>
      <c r="C39" s="70" t="s">
        <v>40</v>
      </c>
      <c r="D39" s="67">
        <v>0.005</v>
      </c>
      <c r="E39" s="71">
        <f>'Tabella 19.3'!F6</f>
        <v>0.1</v>
      </c>
      <c r="F39" s="71">
        <f t="shared" ref="F39:J39" si="12">E39+$D$39</f>
        <v>0.105</v>
      </c>
      <c r="G39" s="71">
        <f t="shared" si="12"/>
        <v>0.11</v>
      </c>
      <c r="H39" s="71">
        <f t="shared" si="12"/>
        <v>0.115</v>
      </c>
      <c r="I39" s="71">
        <f t="shared" si="12"/>
        <v>0.12</v>
      </c>
      <c r="J39" s="71">
        <f t="shared" si="12"/>
        <v>0.125</v>
      </c>
      <c r="K39" s="47"/>
    </row>
    <row r="40" ht="12.75" customHeight="1">
      <c r="A40" s="72"/>
      <c r="B40" s="73"/>
      <c r="C40" s="73"/>
      <c r="D40" s="74"/>
      <c r="E40" s="73"/>
      <c r="F40" s="75"/>
      <c r="G40" s="75"/>
      <c r="H40" s="75"/>
      <c r="I40" s="75"/>
      <c r="J40" s="75"/>
      <c r="K40" s="76"/>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B2:F2"/>
    <mergeCell ref="B4:J4"/>
    <mergeCell ref="F5:G5"/>
    <mergeCell ref="B11:J11"/>
    <mergeCell ref="C35:D35"/>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4.14"/>
    <col customWidth="1" min="3" max="3" width="41.14"/>
    <col customWidth="1" min="4" max="4" width="7.29"/>
    <col customWidth="1" min="5" max="10" width="12.57"/>
    <col customWidth="1" min="11" max="26" width="8.71"/>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41</v>
      </c>
      <c r="C2" s="17"/>
      <c r="D2" s="17"/>
      <c r="E2" s="17"/>
      <c r="F2" s="18"/>
      <c r="G2" s="2"/>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94.5" customHeight="1">
      <c r="A4" s="15"/>
      <c r="B4" s="22" t="s">
        <v>42</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21"/>
      <c r="E5" s="23"/>
      <c r="F5" s="24"/>
      <c r="G5" s="18"/>
      <c r="H5" s="25"/>
      <c r="I5" s="25"/>
      <c r="J5" s="21"/>
      <c r="K5" s="20"/>
      <c r="L5" s="14"/>
      <c r="M5" s="14"/>
      <c r="N5" s="14"/>
      <c r="O5" s="14"/>
      <c r="P5" s="14"/>
      <c r="Q5" s="14"/>
      <c r="R5" s="14"/>
      <c r="S5" s="14"/>
      <c r="T5" s="14"/>
      <c r="U5" s="14"/>
      <c r="V5" s="14"/>
      <c r="W5" s="14"/>
      <c r="X5" s="14"/>
      <c r="Y5" s="14"/>
      <c r="Z5" s="14"/>
    </row>
    <row r="6" ht="12.75" customHeight="1">
      <c r="A6" s="46"/>
      <c r="B6" s="48" t="s">
        <v>43</v>
      </c>
      <c r="C6" s="45"/>
      <c r="D6" s="48"/>
      <c r="E6" s="48"/>
      <c r="F6" s="48"/>
      <c r="G6" s="45"/>
      <c r="H6" s="45"/>
      <c r="I6" s="45"/>
      <c r="J6" s="45"/>
      <c r="K6" s="47"/>
    </row>
    <row r="7" ht="5.25" customHeight="1">
      <c r="A7" s="46"/>
      <c r="B7" s="48"/>
      <c r="C7" s="45"/>
      <c r="D7" s="48"/>
      <c r="E7" s="48"/>
      <c r="F7" s="48"/>
      <c r="G7" s="45"/>
      <c r="H7" s="45"/>
      <c r="I7" s="45"/>
      <c r="J7" s="45"/>
      <c r="K7" s="47"/>
    </row>
    <row r="8" ht="12.75" customHeight="1">
      <c r="A8" s="46"/>
      <c r="B8" s="45"/>
      <c r="C8" s="45"/>
      <c r="D8" s="77" t="s">
        <v>16</v>
      </c>
      <c r="E8" s="33">
        <v>2005.0</v>
      </c>
      <c r="F8" s="33">
        <f t="shared" ref="F8:J8" si="1">E8+1</f>
        <v>2006</v>
      </c>
      <c r="G8" s="33">
        <f t="shared" si="1"/>
        <v>2007</v>
      </c>
      <c r="H8" s="33">
        <f t="shared" si="1"/>
        <v>2008</v>
      </c>
      <c r="I8" s="33">
        <f t="shared" si="1"/>
        <v>2009</v>
      </c>
      <c r="J8" s="78">
        <f t="shared" si="1"/>
        <v>2010</v>
      </c>
      <c r="K8" s="79"/>
    </row>
    <row r="9" ht="12.75" customHeight="1">
      <c r="A9" s="46"/>
      <c r="B9" s="53" t="s">
        <v>44</v>
      </c>
      <c r="C9" s="55"/>
      <c r="D9" s="55"/>
      <c r="E9" s="56"/>
      <c r="F9" s="56"/>
      <c r="G9" s="56"/>
      <c r="H9" s="56"/>
      <c r="I9" s="56"/>
      <c r="J9" s="57"/>
      <c r="K9" s="47"/>
    </row>
    <row r="10" ht="12.75" customHeight="1">
      <c r="A10" s="46"/>
      <c r="B10" s="66" t="s">
        <v>45</v>
      </c>
      <c r="C10" s="21"/>
      <c r="D10" s="21"/>
      <c r="E10" s="49"/>
      <c r="F10" s="49"/>
      <c r="G10" s="49"/>
      <c r="H10" s="49"/>
      <c r="I10" s="49"/>
      <c r="J10" s="80"/>
      <c r="K10" s="47"/>
    </row>
    <row r="11" ht="12.75" customHeight="1">
      <c r="A11" s="46"/>
      <c r="B11" s="58">
        <v>1.0</v>
      </c>
      <c r="C11" s="21" t="s">
        <v>46</v>
      </c>
      <c r="D11" s="21"/>
      <c r="E11" s="59">
        <f>'Tabella 19.8'!$F$6/365*'19-4'!E17</f>
        <v>18493.15068</v>
      </c>
      <c r="F11" s="59">
        <f>'Tabella 19.8'!$G$6/365*'19-4'!F17</f>
        <v>13864.31507</v>
      </c>
      <c r="G11" s="59">
        <f>'Tabella 19.8'!$G$6/365*'19-4'!G17</f>
        <v>15555.76151</v>
      </c>
      <c r="H11" s="59">
        <f>'Tabella 19.8'!$G$6/365*'19-4'!H17</f>
        <v>17417.50333</v>
      </c>
      <c r="I11" s="59">
        <f>'Tabella 19.8'!$G$6/365*'19-4'!I17</f>
        <v>19465.19589</v>
      </c>
      <c r="J11" s="59">
        <f>'Tabella 19.8'!$G$6/365*'19-4'!J17</f>
        <v>21715.85917</v>
      </c>
      <c r="K11" s="47"/>
    </row>
    <row r="12" ht="12.75" customHeight="1">
      <c r="A12" s="46"/>
      <c r="B12" s="58">
        <f t="shared" ref="B12:B15" si="2">B11+1</f>
        <v>2</v>
      </c>
      <c r="C12" s="21" t="s">
        <v>25</v>
      </c>
      <c r="D12" s="21"/>
      <c r="E12" s="59">
        <f>-'Tabella 19.8'!$F$7/365*'19-4'!E19</f>
        <v>1972.60274</v>
      </c>
      <c r="F12" s="59">
        <f>-'Tabella 19.8'!$G$7/365*'19-4'!F19</f>
        <v>1464.361644</v>
      </c>
      <c r="G12" s="59">
        <f>-'Tabella 19.8'!$G$7/365*'19-4'!G19</f>
        <v>1626.905786</v>
      </c>
      <c r="H12" s="59">
        <f>-'Tabella 19.8'!$G$7/365*'19-4'!H19</f>
        <v>1803.75784</v>
      </c>
      <c r="I12" s="59">
        <f>-'Tabella 19.8'!$G$7/365*'19-4'!I19</f>
        <v>1996.054111</v>
      </c>
      <c r="J12" s="59">
        <f>-'Tabella 19.8'!$G$7/365*'19-4'!J19</f>
        <v>2205.016026</v>
      </c>
      <c r="K12" s="47"/>
    </row>
    <row r="13" ht="12.75" customHeight="1">
      <c r="A13" s="46"/>
      <c r="B13" s="58">
        <f t="shared" si="2"/>
        <v>3</v>
      </c>
      <c r="C13" s="21" t="s">
        <v>47</v>
      </c>
      <c r="D13" s="21"/>
      <c r="E13" s="59">
        <f>-'Tabella 19.8'!$F$8/365*('19-4'!E19+'19-4'!E20)</f>
        <v>4191.780822</v>
      </c>
      <c r="F13" s="59">
        <f>-'Tabella 19.8'!$G$8/365*('19-4'!F19+'19-4'!F20)</f>
        <v>4741.052055</v>
      </c>
      <c r="G13" s="59">
        <f>-'Tabella 19.8'!$G$8/365*('19-4'!G19+'19-4'!G20)</f>
        <v>5351.277649</v>
      </c>
      <c r="H13" s="59">
        <f>-'Tabella 19.8'!$G$8/365*('19-4'!H19+'19-4'!H20)</f>
        <v>6028.847708</v>
      </c>
      <c r="I13" s="59">
        <f>-'Tabella 19.8'!$G$8/365*('19-4'!I19+'19-4'!I20)</f>
        <v>6780.807797</v>
      </c>
      <c r="J13" s="59">
        <f>-'Tabella 19.8'!$G$8/365*('19-4'!J19+'19-4'!J20)</f>
        <v>7614.925581</v>
      </c>
      <c r="K13" s="47"/>
    </row>
    <row r="14" ht="12.75" customHeight="1">
      <c r="A14" s="46"/>
      <c r="B14" s="58">
        <f t="shared" si="2"/>
        <v>4</v>
      </c>
      <c r="C14" s="41" t="s">
        <v>48</v>
      </c>
      <c r="D14" s="81"/>
      <c r="E14" s="59">
        <f>'Tabella 19.8'!$F$9/365*'19-4'!E17</f>
        <v>6164.383562</v>
      </c>
      <c r="F14" s="59">
        <f>'Tabella 19.8'!$G$9/365*'19-4'!F17</f>
        <v>6932.157534</v>
      </c>
      <c r="G14" s="59">
        <f>'Tabella 19.8'!$G$9/365*'19-4'!G17</f>
        <v>7777.880753</v>
      </c>
      <c r="H14" s="59">
        <f>'Tabella 19.8'!$G$9/365*'19-4'!H17</f>
        <v>8708.751664</v>
      </c>
      <c r="I14" s="59">
        <f>'Tabella 19.8'!$G$9/365*'19-4'!I17</f>
        <v>9732.597946</v>
      </c>
      <c r="J14" s="59">
        <f>'Tabella 19.8'!$G$9/365*'19-4'!J17</f>
        <v>10857.92958</v>
      </c>
      <c r="K14" s="47"/>
    </row>
    <row r="15" ht="12.75" customHeight="1">
      <c r="A15" s="46"/>
      <c r="B15" s="58">
        <f t="shared" si="2"/>
        <v>5</v>
      </c>
      <c r="C15" s="21" t="s">
        <v>49</v>
      </c>
      <c r="D15" s="21"/>
      <c r="E15" s="82">
        <f t="shared" ref="E15:J15" si="3">SUM(E11:E14)</f>
        <v>30821.91781</v>
      </c>
      <c r="F15" s="82">
        <f t="shared" si="3"/>
        <v>27001.8863</v>
      </c>
      <c r="G15" s="82">
        <f t="shared" si="3"/>
        <v>30311.8257</v>
      </c>
      <c r="H15" s="82">
        <f t="shared" si="3"/>
        <v>33958.86054</v>
      </c>
      <c r="I15" s="82">
        <f t="shared" si="3"/>
        <v>37974.65575</v>
      </c>
      <c r="J15" s="82">
        <f t="shared" si="3"/>
        <v>42393.73036</v>
      </c>
      <c r="K15" s="47"/>
    </row>
    <row r="16" ht="12.75" customHeight="1">
      <c r="A16" s="46"/>
      <c r="B16" s="66" t="s">
        <v>50</v>
      </c>
      <c r="C16" s="48"/>
      <c r="D16" s="48"/>
      <c r="E16" s="83"/>
      <c r="F16" s="83"/>
      <c r="G16" s="83"/>
      <c r="H16" s="83"/>
      <c r="I16" s="83"/>
      <c r="J16" s="83"/>
      <c r="K16" s="47"/>
    </row>
    <row r="17" ht="12.75" customHeight="1">
      <c r="A17" s="46"/>
      <c r="B17" s="58">
        <f>B15+1</f>
        <v>6</v>
      </c>
      <c r="C17" s="21" t="s">
        <v>51</v>
      </c>
      <c r="D17" s="21"/>
      <c r="E17" s="84">
        <f>-'Tabella 19.8'!$F$11/365*('19-4'!E20+'19-4'!E23)</f>
        <v>1294.520548</v>
      </c>
      <c r="F17" s="84">
        <f>-'Tabella 19.8'!$G$11/365*('19-4'!F20+'19-4'!F23)</f>
        <v>1368.081678</v>
      </c>
      <c r="G17" s="84">
        <f>-'Tabella 19.8'!$G$11/365*('19-4'!G20+'19-4'!G23)</f>
        <v>1553.64738</v>
      </c>
      <c r="H17" s="84">
        <f>-'Tabella 19.8'!$G$11/365*('19-4'!H20+'19-4'!H23)</f>
        <v>1717.349599</v>
      </c>
      <c r="I17" s="84">
        <f>-'Tabella 19.8'!$G$11/365*('19-4'!I20+'19-4'!I23)</f>
        <v>1894.861077</v>
      </c>
      <c r="J17" s="84">
        <f>-'Tabella 19.8'!$G$11/365*('19-4'!J20+'19-4'!J23)</f>
        <v>2141.565937</v>
      </c>
      <c r="K17" s="47"/>
    </row>
    <row r="18" ht="12.75" customHeight="1">
      <c r="A18" s="46"/>
      <c r="B18" s="58">
        <f t="shared" ref="B18:B19" si="4">B17+1</f>
        <v>7</v>
      </c>
      <c r="C18" s="41" t="s">
        <v>52</v>
      </c>
      <c r="D18" s="81"/>
      <c r="E18" s="59">
        <f>-'Tabella 19.8'!$F$12/365*('19-4'!E19+'19-4'!E22)</f>
        <v>3359.589041</v>
      </c>
      <c r="F18" s="59">
        <f>-'Tabella 19.8'!$G$12/365*('19-4'!F19+'19-4'!F22)</f>
        <v>3912.251455</v>
      </c>
      <c r="G18" s="59">
        <f>-'Tabella 19.8'!$G$12/365*('19-4'!G19+'19-4'!G22)</f>
        <v>4540.386483</v>
      </c>
      <c r="H18" s="59">
        <f>-'Tabella 19.8'!$G$12/365*('19-4'!H19+'19-4'!H22)</f>
        <v>5252.946622</v>
      </c>
      <c r="I18" s="59">
        <f>-'Tabella 19.8'!$G$12/365*('19-4'!I19+'19-4'!I22)</f>
        <v>5913.86055</v>
      </c>
      <c r="J18" s="59">
        <f>-'Tabella 19.8'!$G$12/365*('19-4'!J19+'19-4'!J22)</f>
        <v>6564.902914</v>
      </c>
      <c r="K18" s="47"/>
    </row>
    <row r="19" ht="12.75" customHeight="1">
      <c r="A19" s="46"/>
      <c r="B19" s="58">
        <f t="shared" si="4"/>
        <v>8</v>
      </c>
      <c r="C19" s="21" t="s">
        <v>53</v>
      </c>
      <c r="D19" s="21"/>
      <c r="E19" s="82">
        <f t="shared" ref="E19:J19" si="5">SUM(E17:E18)</f>
        <v>4654.109589</v>
      </c>
      <c r="F19" s="82">
        <f t="shared" si="5"/>
        <v>5280.333134</v>
      </c>
      <c r="G19" s="82">
        <f t="shared" si="5"/>
        <v>6094.033863</v>
      </c>
      <c r="H19" s="82">
        <f t="shared" si="5"/>
        <v>6970.296221</v>
      </c>
      <c r="I19" s="82">
        <f t="shared" si="5"/>
        <v>7808.721627</v>
      </c>
      <c r="J19" s="82">
        <f t="shared" si="5"/>
        <v>8706.468851</v>
      </c>
      <c r="K19" s="47"/>
    </row>
    <row r="20" ht="12.75" customHeight="1">
      <c r="A20" s="46"/>
      <c r="B20" s="66" t="s">
        <v>54</v>
      </c>
      <c r="C20" s="21"/>
      <c r="D20" s="21"/>
      <c r="E20" s="83"/>
      <c r="F20" s="83"/>
      <c r="G20" s="83"/>
      <c r="H20" s="83"/>
      <c r="I20" s="83"/>
      <c r="J20" s="83"/>
      <c r="K20" s="47"/>
    </row>
    <row r="21" ht="12.75" customHeight="1">
      <c r="A21" s="46"/>
      <c r="B21" s="58">
        <f>B19+1</f>
        <v>9</v>
      </c>
      <c r="C21" s="21" t="s">
        <v>55</v>
      </c>
      <c r="D21" s="21"/>
      <c r="E21" s="85">
        <f t="shared" ref="E21:J21" si="6">E15-E19</f>
        <v>26167.80822</v>
      </c>
      <c r="F21" s="84">
        <f t="shared" si="6"/>
        <v>21721.55317</v>
      </c>
      <c r="G21" s="84">
        <f t="shared" si="6"/>
        <v>24217.79183</v>
      </c>
      <c r="H21" s="84">
        <f t="shared" si="6"/>
        <v>26988.56432</v>
      </c>
      <c r="I21" s="84">
        <f t="shared" si="6"/>
        <v>30165.93412</v>
      </c>
      <c r="J21" s="84">
        <f t="shared" si="6"/>
        <v>33687.26151</v>
      </c>
      <c r="K21" s="47"/>
    </row>
    <row r="22" ht="12.75" customHeight="1">
      <c r="A22" s="46"/>
      <c r="B22" s="62">
        <f>B21+1</f>
        <v>10</v>
      </c>
      <c r="C22" s="41" t="s">
        <v>56</v>
      </c>
      <c r="D22" s="41"/>
      <c r="E22" s="86"/>
      <c r="F22" s="87">
        <f t="shared" ref="F22:J22" si="7">F21-E21</f>
        <v>-4446.255051</v>
      </c>
      <c r="G22" s="59">
        <f t="shared" si="7"/>
        <v>2496.238665</v>
      </c>
      <c r="H22" s="59">
        <f t="shared" si="7"/>
        <v>2770.772485</v>
      </c>
      <c r="I22" s="59">
        <f t="shared" si="7"/>
        <v>3177.369802</v>
      </c>
      <c r="J22" s="59">
        <f t="shared" si="7"/>
        <v>3521.327387</v>
      </c>
      <c r="K22" s="47"/>
    </row>
    <row r="23" ht="12.75" customHeight="1">
      <c r="A23" s="46"/>
      <c r="B23" s="45"/>
      <c r="C23" s="45"/>
      <c r="D23" s="45"/>
      <c r="E23" s="45"/>
      <c r="F23" s="45"/>
      <c r="G23" s="45"/>
      <c r="H23" s="45"/>
      <c r="I23" s="45"/>
      <c r="J23" s="45"/>
      <c r="K23" s="47"/>
    </row>
    <row r="24" ht="12.75" customHeight="1">
      <c r="A24" s="72"/>
      <c r="B24" s="73"/>
      <c r="C24" s="73"/>
      <c r="D24" s="73"/>
      <c r="E24" s="73"/>
      <c r="F24" s="73"/>
      <c r="G24" s="73"/>
      <c r="H24" s="73"/>
      <c r="I24" s="73"/>
      <c r="J24" s="73"/>
      <c r="K24" s="7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F2"/>
    <mergeCell ref="B4:J4"/>
    <mergeCell ref="F5:G5"/>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4.86"/>
    <col customWidth="1" min="3" max="3" width="39.71"/>
    <col customWidth="1" min="4" max="4" width="8.71"/>
    <col customWidth="1" min="5" max="10" width="12.57"/>
    <col customWidth="1" min="11" max="26" width="8.71"/>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57</v>
      </c>
      <c r="C2" s="17"/>
      <c r="D2" s="17"/>
      <c r="E2" s="17"/>
      <c r="F2" s="18"/>
      <c r="G2" s="2"/>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99.75" customHeight="1">
      <c r="A4" s="15"/>
      <c r="B4" s="22" t="s">
        <v>58</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21"/>
      <c r="E5" s="23"/>
      <c r="F5" s="24"/>
      <c r="G5" s="18"/>
      <c r="H5" s="25"/>
      <c r="I5" s="25"/>
      <c r="J5" s="21"/>
      <c r="K5" s="20"/>
      <c r="L5" s="14"/>
      <c r="M5" s="14"/>
      <c r="N5" s="14"/>
      <c r="O5" s="14"/>
      <c r="P5" s="14"/>
      <c r="Q5" s="14"/>
      <c r="R5" s="14"/>
      <c r="S5" s="14"/>
      <c r="T5" s="14"/>
      <c r="U5" s="14"/>
      <c r="V5" s="14"/>
      <c r="W5" s="14"/>
      <c r="X5" s="14"/>
      <c r="Y5" s="14"/>
      <c r="Z5" s="14"/>
    </row>
    <row r="6" ht="12.75" customHeight="1">
      <c r="A6" s="46"/>
      <c r="B6" s="48" t="s">
        <v>59</v>
      </c>
      <c r="C6" s="48"/>
      <c r="D6" s="48"/>
      <c r="E6" s="48"/>
      <c r="F6" s="45"/>
      <c r="G6" s="45"/>
      <c r="H6" s="45"/>
      <c r="I6" s="45"/>
      <c r="J6" s="45"/>
      <c r="K6" s="47"/>
    </row>
    <row r="7" ht="5.25" customHeight="1">
      <c r="A7" s="46"/>
      <c r="B7" s="48"/>
      <c r="C7" s="45"/>
      <c r="D7" s="48"/>
      <c r="E7" s="48"/>
      <c r="F7" s="48"/>
      <c r="G7" s="45"/>
      <c r="H7" s="45"/>
      <c r="I7" s="45"/>
      <c r="J7" s="45"/>
      <c r="K7" s="47"/>
    </row>
    <row r="8" ht="12.75" customHeight="1">
      <c r="A8" s="46"/>
      <c r="B8" s="45"/>
      <c r="C8" s="49"/>
      <c r="D8" s="50" t="s">
        <v>16</v>
      </c>
      <c r="E8" s="33">
        <v>2005.0</v>
      </c>
      <c r="F8" s="33">
        <f t="shared" ref="F8:J8" si="1">E8+1</f>
        <v>2006</v>
      </c>
      <c r="G8" s="33">
        <f t="shared" si="1"/>
        <v>2007</v>
      </c>
      <c r="H8" s="33">
        <f t="shared" si="1"/>
        <v>2008</v>
      </c>
      <c r="I8" s="33">
        <f t="shared" si="1"/>
        <v>2009</v>
      </c>
      <c r="J8" s="78">
        <f t="shared" si="1"/>
        <v>2010</v>
      </c>
      <c r="K8" s="47"/>
    </row>
    <row r="9" ht="12.75" customHeight="1">
      <c r="A9" s="46"/>
      <c r="B9" s="53" t="s">
        <v>44</v>
      </c>
      <c r="C9" s="55"/>
      <c r="D9" s="56"/>
      <c r="E9" s="56"/>
      <c r="F9" s="56"/>
      <c r="G9" s="56"/>
      <c r="H9" s="56"/>
      <c r="I9" s="56"/>
      <c r="J9" s="88"/>
      <c r="K9" s="47"/>
    </row>
    <row r="10" ht="12.75" customHeight="1">
      <c r="A10" s="46"/>
      <c r="B10" s="66" t="s">
        <v>45</v>
      </c>
      <c r="C10" s="21"/>
      <c r="D10" s="49"/>
      <c r="E10" s="49"/>
      <c r="F10" s="49"/>
      <c r="G10" s="49"/>
      <c r="H10" s="49"/>
      <c r="I10" s="49"/>
      <c r="J10" s="89"/>
      <c r="K10" s="47"/>
    </row>
    <row r="11" ht="12.75" customHeight="1">
      <c r="A11" s="46"/>
      <c r="B11" s="58">
        <v>1.0</v>
      </c>
      <c r="C11" s="21" t="s">
        <v>46</v>
      </c>
      <c r="D11" s="21"/>
      <c r="E11" s="59">
        <f>'Tabella 19.8'!$F$6/365*'19-4'!E17</f>
        <v>18493.15068</v>
      </c>
      <c r="F11" s="59">
        <f>'Tabella 19.8'!$F$6/365*'19-4'!F17</f>
        <v>20796.4726</v>
      </c>
      <c r="G11" s="59">
        <f>'Tabella 19.8'!$F$6/365*'19-4'!G17</f>
        <v>23333.64226</v>
      </c>
      <c r="H11" s="59">
        <f>'Tabella 19.8'!$F$6/365*'19-4'!H17</f>
        <v>26126.25499</v>
      </c>
      <c r="I11" s="59">
        <f>'Tabella 19.8'!$F$6/365*'19-4'!I17</f>
        <v>29197.79384</v>
      </c>
      <c r="J11" s="59">
        <f>'Tabella 19.8'!$F$6/365*'19-4'!J17</f>
        <v>32573.78875</v>
      </c>
      <c r="K11" s="47"/>
    </row>
    <row r="12" ht="12.75" customHeight="1">
      <c r="A12" s="46"/>
      <c r="B12" s="58">
        <f t="shared" ref="B12:B15" si="2">B11+1</f>
        <v>2</v>
      </c>
      <c r="C12" s="21" t="s">
        <v>25</v>
      </c>
      <c r="D12" s="21"/>
      <c r="E12" s="59">
        <f>-'Tabella 19.8'!$F$7/365*'19-4'!E19</f>
        <v>1972.60274</v>
      </c>
      <c r="F12" s="59">
        <f>-'Tabella 19.8'!$F$7/365*'19-4'!F19</f>
        <v>2196.542466</v>
      </c>
      <c r="G12" s="59">
        <f>-'Tabella 19.8'!$F$7/365*'19-4'!G19</f>
        <v>2440.358679</v>
      </c>
      <c r="H12" s="59">
        <f>-'Tabella 19.8'!$F$7/365*'19-4'!H19</f>
        <v>2705.63676</v>
      </c>
      <c r="I12" s="59">
        <f>-'Tabella 19.8'!$F$7/365*'19-4'!I19</f>
        <v>2994.081166</v>
      </c>
      <c r="J12" s="59">
        <f>-'Tabella 19.8'!$F$7/365*'19-4'!J19</f>
        <v>3307.524038</v>
      </c>
      <c r="K12" s="47"/>
    </row>
    <row r="13" ht="12.75" customHeight="1">
      <c r="A13" s="46"/>
      <c r="B13" s="58">
        <f t="shared" si="2"/>
        <v>3</v>
      </c>
      <c r="C13" s="21" t="s">
        <v>47</v>
      </c>
      <c r="D13" s="21"/>
      <c r="E13" s="59">
        <f>-'Tabella 19.8'!$F$8/365*('19-4'!E19+'19-4'!E20)</f>
        <v>4191.780822</v>
      </c>
      <c r="F13" s="59">
        <f>-'Tabella 19.8'!$F$8/365*('19-4'!F19+'19-4'!F20)</f>
        <v>4741.052055</v>
      </c>
      <c r="G13" s="59">
        <f>-'Tabella 19.8'!$F$8/365*('19-4'!G19+'19-4'!G20)</f>
        <v>5351.277649</v>
      </c>
      <c r="H13" s="59">
        <f>-'Tabella 19.8'!$F$8/365*('19-4'!H19+'19-4'!H20)</f>
        <v>6028.847708</v>
      </c>
      <c r="I13" s="59">
        <f>-'Tabella 19.8'!$F$8/365*('19-4'!I19+'19-4'!I20)</f>
        <v>6780.807797</v>
      </c>
      <c r="J13" s="59">
        <f>-'Tabella 19.8'!$F$8/365*('19-4'!J19+'19-4'!J20)</f>
        <v>7614.925581</v>
      </c>
      <c r="K13" s="47"/>
    </row>
    <row r="14" ht="12.75" customHeight="1">
      <c r="A14" s="46"/>
      <c r="B14" s="58">
        <f t="shared" si="2"/>
        <v>4</v>
      </c>
      <c r="C14" s="41" t="s">
        <v>48</v>
      </c>
      <c r="D14" s="81"/>
      <c r="E14" s="59">
        <f>'Tabella 19.8'!$F$9/365*'19-4'!E17</f>
        <v>6164.383562</v>
      </c>
      <c r="F14" s="59">
        <f>'Tabella 19.8'!$F$9/365*'19-4'!F17</f>
        <v>6932.157534</v>
      </c>
      <c r="G14" s="59">
        <f>'Tabella 19.8'!$F$9/365*'19-4'!G17</f>
        <v>7777.880753</v>
      </c>
      <c r="H14" s="59">
        <f>'Tabella 19.8'!$F$9/365*'19-4'!H17</f>
        <v>8708.751664</v>
      </c>
      <c r="I14" s="59">
        <f>'Tabella 19.8'!$F$9/365*'19-4'!I17</f>
        <v>9732.597946</v>
      </c>
      <c r="J14" s="59">
        <f>'Tabella 19.8'!$F$9/365*'19-4'!J17</f>
        <v>10857.92958</v>
      </c>
      <c r="K14" s="47"/>
    </row>
    <row r="15" ht="12.75" customHeight="1">
      <c r="A15" s="46"/>
      <c r="B15" s="58">
        <f t="shared" si="2"/>
        <v>5</v>
      </c>
      <c r="C15" s="21" t="s">
        <v>49</v>
      </c>
      <c r="D15" s="21"/>
      <c r="E15" s="82">
        <f t="shared" ref="E15:J15" si="3">SUM(E11:E14)</f>
        <v>30821.91781</v>
      </c>
      <c r="F15" s="82">
        <f t="shared" si="3"/>
        <v>34666.22466</v>
      </c>
      <c r="G15" s="82">
        <f t="shared" si="3"/>
        <v>38903.15934</v>
      </c>
      <c r="H15" s="82">
        <f t="shared" si="3"/>
        <v>43569.49112</v>
      </c>
      <c r="I15" s="82">
        <f t="shared" si="3"/>
        <v>48705.28075</v>
      </c>
      <c r="J15" s="82">
        <f t="shared" si="3"/>
        <v>54354.16795</v>
      </c>
      <c r="K15" s="47"/>
    </row>
    <row r="16" ht="12.75" customHeight="1">
      <c r="A16" s="46"/>
      <c r="B16" s="66" t="s">
        <v>50</v>
      </c>
      <c r="C16" s="48"/>
      <c r="D16" s="48"/>
      <c r="E16" s="83"/>
      <c r="F16" s="83"/>
      <c r="G16" s="83"/>
      <c r="H16" s="83"/>
      <c r="I16" s="83"/>
      <c r="J16" s="86"/>
      <c r="K16" s="47"/>
    </row>
    <row r="17" ht="12.75" customHeight="1">
      <c r="A17" s="46"/>
      <c r="B17" s="58">
        <f>B15+1</f>
        <v>6</v>
      </c>
      <c r="C17" s="21" t="s">
        <v>51</v>
      </c>
      <c r="D17" s="21"/>
      <c r="E17" s="84">
        <f>-'Tabella 19.8'!$F$11/365*('19-4'!E20+'19-4'!E23)</f>
        <v>1294.520548</v>
      </c>
      <c r="F17" s="84">
        <f>-'Tabella 19.8'!$F$11/365*('19-4'!F20+'19-4'!F23)</f>
        <v>1368.081678</v>
      </c>
      <c r="G17" s="84">
        <f>-'Tabella 19.8'!$F$11/365*('19-4'!G20+'19-4'!G23)</f>
        <v>1553.64738</v>
      </c>
      <c r="H17" s="84">
        <f>-'Tabella 19.8'!$F$11/365*('19-4'!H20+'19-4'!H23)</f>
        <v>1717.349599</v>
      </c>
      <c r="I17" s="84">
        <f>-'Tabella 19.8'!$F$11/365*('19-4'!I20+'19-4'!I23)</f>
        <v>1894.861077</v>
      </c>
      <c r="J17" s="84">
        <f>-'Tabella 19.8'!$F$11/365*('19-4'!J20+'19-4'!J23)</f>
        <v>2141.565937</v>
      </c>
      <c r="K17" s="47"/>
    </row>
    <row r="18" ht="12.75" customHeight="1">
      <c r="A18" s="46"/>
      <c r="B18" s="58">
        <f t="shared" ref="B18:B19" si="4">B17+1</f>
        <v>7</v>
      </c>
      <c r="C18" s="41" t="s">
        <v>52</v>
      </c>
      <c r="D18" s="81"/>
      <c r="E18" s="59">
        <f>-'Tabella 19.8'!$F$12/365*('19-4'!E19+'19-4'!E22)</f>
        <v>3359.589041</v>
      </c>
      <c r="F18" s="59">
        <f>-'Tabella 19.8'!$F$12/365*('19-4'!F19+'19-4'!F22)</f>
        <v>3912.251455</v>
      </c>
      <c r="G18" s="59">
        <f>-'Tabella 19.8'!$F$12/365*('19-4'!G19+'19-4'!G22)</f>
        <v>4540.386483</v>
      </c>
      <c r="H18" s="59">
        <f>-'Tabella 19.8'!$F$12/365*('19-4'!H19+'19-4'!H22)</f>
        <v>5252.946622</v>
      </c>
      <c r="I18" s="59">
        <f>-'Tabella 19.8'!$F$12/365*('19-4'!I19+'19-4'!I22)</f>
        <v>5913.86055</v>
      </c>
      <c r="J18" s="59">
        <f>-'Tabella 19.8'!$F$12/365*('19-4'!J19+'19-4'!J22)</f>
        <v>6564.902914</v>
      </c>
      <c r="K18" s="47"/>
    </row>
    <row r="19" ht="12.75" customHeight="1">
      <c r="A19" s="46"/>
      <c r="B19" s="58">
        <f t="shared" si="4"/>
        <v>8</v>
      </c>
      <c r="C19" s="21" t="s">
        <v>53</v>
      </c>
      <c r="D19" s="21"/>
      <c r="E19" s="82">
        <f t="shared" ref="E19:J19" si="5">SUM(E17:E18)</f>
        <v>4654.109589</v>
      </c>
      <c r="F19" s="82">
        <f t="shared" si="5"/>
        <v>5280.333134</v>
      </c>
      <c r="G19" s="82">
        <f t="shared" si="5"/>
        <v>6094.033863</v>
      </c>
      <c r="H19" s="82">
        <f t="shared" si="5"/>
        <v>6970.296221</v>
      </c>
      <c r="I19" s="82">
        <f t="shared" si="5"/>
        <v>7808.721627</v>
      </c>
      <c r="J19" s="82">
        <f t="shared" si="5"/>
        <v>8706.468851</v>
      </c>
      <c r="K19" s="47"/>
    </row>
    <row r="20" ht="12.75" customHeight="1">
      <c r="A20" s="46"/>
      <c r="B20" s="66" t="s">
        <v>54</v>
      </c>
      <c r="C20" s="21"/>
      <c r="D20" s="21"/>
      <c r="E20" s="83"/>
      <c r="F20" s="83"/>
      <c r="G20" s="83"/>
      <c r="H20" s="83"/>
      <c r="I20" s="83"/>
      <c r="J20" s="86"/>
      <c r="K20" s="47"/>
    </row>
    <row r="21" ht="12.75" customHeight="1">
      <c r="A21" s="46"/>
      <c r="B21" s="58">
        <f>B19+1</f>
        <v>9</v>
      </c>
      <c r="C21" s="21" t="s">
        <v>55</v>
      </c>
      <c r="D21" s="21"/>
      <c r="E21" s="84">
        <f t="shared" ref="E21:J21" si="6">E15-E19</f>
        <v>26167.80822</v>
      </c>
      <c r="F21" s="84">
        <f t="shared" si="6"/>
        <v>29385.89152</v>
      </c>
      <c r="G21" s="84">
        <f t="shared" si="6"/>
        <v>32809.12548</v>
      </c>
      <c r="H21" s="84">
        <f t="shared" si="6"/>
        <v>36599.1949</v>
      </c>
      <c r="I21" s="84">
        <f t="shared" si="6"/>
        <v>40896.55912</v>
      </c>
      <c r="J21" s="84">
        <f t="shared" si="6"/>
        <v>45647.6991</v>
      </c>
      <c r="K21" s="47"/>
    </row>
    <row r="22" ht="12.75" customHeight="1">
      <c r="A22" s="46"/>
      <c r="B22" s="62">
        <f>B21+1</f>
        <v>10</v>
      </c>
      <c r="C22" s="41" t="s">
        <v>56</v>
      </c>
      <c r="D22" s="41"/>
      <c r="E22" s="87"/>
      <c r="F22" s="59">
        <f t="shared" ref="F22:J22" si="7">F21-E21</f>
        <v>3218.083305</v>
      </c>
      <c r="G22" s="59">
        <f t="shared" si="7"/>
        <v>3423.233956</v>
      </c>
      <c r="H22" s="59">
        <f t="shared" si="7"/>
        <v>3790.069422</v>
      </c>
      <c r="I22" s="59">
        <f t="shared" si="7"/>
        <v>4297.364219</v>
      </c>
      <c r="J22" s="59">
        <f t="shared" si="7"/>
        <v>4751.139982</v>
      </c>
      <c r="K22" s="47"/>
    </row>
    <row r="23" ht="12.75" customHeight="1">
      <c r="A23" s="46"/>
      <c r="B23" s="45"/>
      <c r="C23" s="45"/>
      <c r="D23" s="45"/>
      <c r="E23" s="45"/>
      <c r="F23" s="45"/>
      <c r="G23" s="45"/>
      <c r="H23" s="45"/>
      <c r="I23" s="45"/>
      <c r="J23" s="45"/>
      <c r="K23" s="47"/>
    </row>
    <row r="24" ht="12.75" customHeight="1">
      <c r="A24" s="72"/>
      <c r="B24" s="73"/>
      <c r="C24" s="73"/>
      <c r="D24" s="73"/>
      <c r="E24" s="73"/>
      <c r="F24" s="73"/>
      <c r="G24" s="73"/>
      <c r="H24" s="73"/>
      <c r="I24" s="73"/>
      <c r="J24" s="73"/>
      <c r="K24" s="7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F2"/>
    <mergeCell ref="B4:J4"/>
    <mergeCell ref="F5:G5"/>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4.57"/>
    <col customWidth="1" min="3" max="3" width="54.86"/>
    <col customWidth="1" min="4" max="5" width="8.71"/>
    <col customWidth="1" min="6" max="6" width="12.57"/>
    <col customWidth="1" min="7" max="7" width="12.14"/>
    <col customWidth="1" min="8" max="9" width="12.57"/>
    <col customWidth="1" min="10" max="10" width="13.57"/>
    <col customWidth="1" min="11" max="26" width="8.71"/>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60</v>
      </c>
      <c r="C2" s="17"/>
      <c r="D2" s="17"/>
      <c r="E2" s="17"/>
      <c r="F2" s="18"/>
      <c r="G2" s="2"/>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100.5" customHeight="1">
      <c r="A4" s="15"/>
      <c r="B4" s="22" t="s">
        <v>61</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21"/>
      <c r="E5" s="23"/>
      <c r="F5" s="24"/>
      <c r="G5" s="18"/>
      <c r="H5" s="25"/>
      <c r="I5" s="25"/>
      <c r="J5" s="21"/>
      <c r="K5" s="20"/>
      <c r="L5" s="14"/>
      <c r="M5" s="14"/>
      <c r="N5" s="14"/>
      <c r="O5" s="14"/>
      <c r="P5" s="14"/>
      <c r="Q5" s="14"/>
      <c r="R5" s="14"/>
      <c r="S5" s="14"/>
      <c r="T5" s="14"/>
      <c r="U5" s="14"/>
      <c r="V5" s="14"/>
      <c r="W5" s="14"/>
      <c r="X5" s="14"/>
      <c r="Y5" s="14"/>
      <c r="Z5" s="14"/>
    </row>
    <row r="6" ht="12.75" customHeight="1">
      <c r="A6" s="46"/>
      <c r="B6" s="48" t="s">
        <v>62</v>
      </c>
      <c r="C6" s="90"/>
      <c r="D6" s="90"/>
      <c r="E6" s="90"/>
      <c r="F6" s="45"/>
      <c r="G6" s="45"/>
      <c r="H6" s="45"/>
      <c r="I6" s="45"/>
      <c r="J6" s="45"/>
      <c r="K6" s="47"/>
    </row>
    <row r="7" ht="5.25" customHeight="1">
      <c r="A7" s="46"/>
      <c r="B7" s="48"/>
      <c r="C7" s="45"/>
      <c r="D7" s="48"/>
      <c r="E7" s="48"/>
      <c r="F7" s="48"/>
      <c r="G7" s="45"/>
      <c r="H7" s="45"/>
      <c r="I7" s="45"/>
      <c r="J7" s="45"/>
      <c r="K7" s="47"/>
    </row>
    <row r="8" ht="12.75" customHeight="1">
      <c r="A8" s="46"/>
      <c r="B8" s="45"/>
      <c r="C8" s="45"/>
      <c r="D8" s="50" t="s">
        <v>16</v>
      </c>
      <c r="E8" s="33">
        <v>2005.0</v>
      </c>
      <c r="F8" s="33">
        <f t="shared" ref="F8:J8" si="1">E8+1</f>
        <v>2006</v>
      </c>
      <c r="G8" s="33">
        <f t="shared" si="1"/>
        <v>2007</v>
      </c>
      <c r="H8" s="33">
        <f t="shared" si="1"/>
        <v>2008</v>
      </c>
      <c r="I8" s="33">
        <f t="shared" si="1"/>
        <v>2009</v>
      </c>
      <c r="J8" s="78">
        <f t="shared" si="1"/>
        <v>2010</v>
      </c>
      <c r="K8" s="47"/>
    </row>
    <row r="9" ht="12.75" customHeight="1">
      <c r="A9" s="46"/>
      <c r="B9" s="53" t="s">
        <v>63</v>
      </c>
      <c r="C9" s="53"/>
      <c r="D9" s="56"/>
      <c r="E9" s="56"/>
      <c r="F9" s="56"/>
      <c r="G9" s="56"/>
      <c r="H9" s="56"/>
      <c r="I9" s="56"/>
      <c r="J9" s="88"/>
      <c r="K9" s="47"/>
    </row>
    <row r="10" ht="12.75" customHeight="1">
      <c r="A10" s="46"/>
      <c r="B10" s="58">
        <v>1.0</v>
      </c>
      <c r="C10" s="21" t="s">
        <v>35</v>
      </c>
      <c r="D10" s="49"/>
      <c r="E10" s="49"/>
      <c r="F10" s="59">
        <f>'19-4'!F30</f>
        <v>4594.561563</v>
      </c>
      <c r="G10" s="59">
        <f>'19-4'!G30</f>
        <v>5065.374389</v>
      </c>
      <c r="H10" s="59">
        <f>'19-4'!H30</f>
        <v>6107.013003</v>
      </c>
      <c r="I10" s="59">
        <f>'19-4'!I30</f>
        <v>7935.855713</v>
      </c>
      <c r="J10" s="59">
        <f>'19-4'!J30</f>
        <v>8547.314856</v>
      </c>
      <c r="K10" s="47"/>
    </row>
    <row r="11" ht="12.75" customHeight="1">
      <c r="A11" s="46"/>
      <c r="B11" s="58">
        <f t="shared" ref="B11:B19" si="2">B10+1</f>
        <v>2</v>
      </c>
      <c r="C11" s="41" t="s">
        <v>64</v>
      </c>
      <c r="D11" s="91"/>
      <c r="E11" s="92"/>
      <c r="F11" s="59">
        <f>-'19-4'!F27*(1-'Tabella 19.3'!G14)</f>
        <v>4420</v>
      </c>
      <c r="G11" s="59">
        <f>-'19-4'!G27*(1-'Tabella 19.3'!H14)</f>
        <v>4420</v>
      </c>
      <c r="H11" s="59">
        <f>-'19-4'!H27*(1-'Tabella 19.3'!I14)</f>
        <v>4420</v>
      </c>
      <c r="I11" s="59">
        <f>-'19-4'!I27*(1-'Tabella 19.3'!J14)</f>
        <v>4420</v>
      </c>
      <c r="J11" s="59">
        <f>-'19-4'!J27*(1-'Tabella 19.3'!K14)</f>
        <v>4420</v>
      </c>
      <c r="K11" s="47"/>
    </row>
    <row r="12" ht="12.75" customHeight="1">
      <c r="A12" s="46"/>
      <c r="B12" s="58">
        <f t="shared" si="2"/>
        <v>3</v>
      </c>
      <c r="C12" s="21" t="s">
        <v>65</v>
      </c>
      <c r="D12" s="49"/>
      <c r="E12" s="49"/>
      <c r="F12" s="59">
        <f t="shared" ref="F12:J12" si="3">F10+F11</f>
        <v>9014.561563</v>
      </c>
      <c r="G12" s="59">
        <f t="shared" si="3"/>
        <v>9485.374389</v>
      </c>
      <c r="H12" s="59">
        <f t="shared" si="3"/>
        <v>10527.013</v>
      </c>
      <c r="I12" s="59">
        <f t="shared" si="3"/>
        <v>12355.85571</v>
      </c>
      <c r="J12" s="59">
        <f t="shared" si="3"/>
        <v>12967.31486</v>
      </c>
      <c r="K12" s="47"/>
    </row>
    <row r="13" ht="12.75" customHeight="1">
      <c r="A13" s="46"/>
      <c r="B13" s="58">
        <f t="shared" si="2"/>
        <v>4</v>
      </c>
      <c r="C13" s="21" t="s">
        <v>66</v>
      </c>
      <c r="D13" s="49"/>
      <c r="E13" s="49"/>
      <c r="F13" s="59">
        <f>-'19-4'!F25</f>
        <v>5450</v>
      </c>
      <c r="G13" s="59">
        <f>-'19-4'!G25</f>
        <v>5405</v>
      </c>
      <c r="H13" s="59">
        <f>-'19-4'!H25</f>
        <v>5365</v>
      </c>
      <c r="I13" s="59">
        <f>-'19-4'!I25</f>
        <v>5328</v>
      </c>
      <c r="J13" s="59">
        <f>-'19-4'!J25</f>
        <v>6795</v>
      </c>
      <c r="K13" s="47"/>
    </row>
    <row r="14" ht="12.75" customHeight="1">
      <c r="A14" s="46"/>
      <c r="B14" s="58">
        <f t="shared" si="2"/>
        <v>5</v>
      </c>
      <c r="C14" s="21" t="s">
        <v>67</v>
      </c>
      <c r="D14" s="49"/>
      <c r="E14" s="49"/>
      <c r="F14" s="59">
        <f>-'19-5'!F22</f>
        <v>4446.255051</v>
      </c>
      <c r="G14" s="59">
        <f>-'19-5'!G22</f>
        <v>-2496.238665</v>
      </c>
      <c r="H14" s="59">
        <f>-'19-5'!H22</f>
        <v>-2770.772485</v>
      </c>
      <c r="I14" s="59">
        <f>-'19-5'!I22</f>
        <v>-3177.369802</v>
      </c>
      <c r="J14" s="59">
        <f>-'19-5'!J22</f>
        <v>-3521.327387</v>
      </c>
      <c r="K14" s="47"/>
    </row>
    <row r="15" ht="12.75" customHeight="1">
      <c r="A15" s="46"/>
      <c r="B15" s="58">
        <f t="shared" si="2"/>
        <v>6</v>
      </c>
      <c r="C15" s="41" t="s">
        <v>68</v>
      </c>
      <c r="D15" s="91"/>
      <c r="E15" s="92"/>
      <c r="F15" s="59">
        <f>-'19-4'!F37</f>
        <v>-5000</v>
      </c>
      <c r="G15" s="59">
        <f>-'19-4'!G37</f>
        <v>-5000</v>
      </c>
      <c r="H15" s="59">
        <f>-'19-4'!H37</f>
        <v>-5000</v>
      </c>
      <c r="I15" s="59">
        <f>-'19-4'!I37</f>
        <v>-5000</v>
      </c>
      <c r="J15" s="59">
        <f>-'19-4'!J37</f>
        <v>-20000</v>
      </c>
      <c r="K15" s="47"/>
    </row>
    <row r="16" ht="12.75" customHeight="1">
      <c r="A16" s="46"/>
      <c r="B16" s="58">
        <f t="shared" si="2"/>
        <v>7</v>
      </c>
      <c r="C16" s="21" t="s">
        <v>69</v>
      </c>
      <c r="D16" s="49"/>
      <c r="E16" s="49"/>
      <c r="F16" s="59">
        <f t="shared" ref="F16:J16" si="4">SUM(F12:F15)</f>
        <v>13910.81661</v>
      </c>
      <c r="G16" s="59">
        <f t="shared" si="4"/>
        <v>7394.135723</v>
      </c>
      <c r="H16" s="59">
        <f t="shared" si="4"/>
        <v>8121.240518</v>
      </c>
      <c r="I16" s="59">
        <f t="shared" si="4"/>
        <v>9506.485911</v>
      </c>
      <c r="J16" s="59">
        <f t="shared" si="4"/>
        <v>-3759.012531</v>
      </c>
      <c r="K16" s="47"/>
    </row>
    <row r="17" ht="12.75" customHeight="1">
      <c r="A17" s="46"/>
      <c r="B17" s="58">
        <f t="shared" si="2"/>
        <v>8</v>
      </c>
      <c r="C17" s="21" t="s">
        <v>70</v>
      </c>
      <c r="D17" s="49"/>
      <c r="E17" s="49"/>
      <c r="F17" s="59">
        <f>'19-4'!F35-'19-4'!E35</f>
        <v>0</v>
      </c>
      <c r="G17" s="59">
        <f>'19-4'!G35-'19-4'!F35</f>
        <v>0</v>
      </c>
      <c r="H17" s="59">
        <f>'19-4'!H35-'19-4'!G35</f>
        <v>0</v>
      </c>
      <c r="I17" s="59">
        <f>'19-4'!I35-'19-4'!H35</f>
        <v>0</v>
      </c>
      <c r="J17" s="59">
        <f>'19-4'!J35-'19-4'!I35</f>
        <v>15000</v>
      </c>
      <c r="K17" s="47"/>
    </row>
    <row r="18" ht="12.75" customHeight="1">
      <c r="A18" s="46"/>
      <c r="B18" s="58">
        <f t="shared" si="2"/>
        <v>9</v>
      </c>
      <c r="C18" s="41" t="s">
        <v>71</v>
      </c>
      <c r="D18" s="91"/>
      <c r="E18" s="92"/>
      <c r="F18" s="59">
        <f t="shared" ref="F18:J18" si="5">-F11</f>
        <v>-4420</v>
      </c>
      <c r="G18" s="59">
        <f t="shared" si="5"/>
        <v>-4420</v>
      </c>
      <c r="H18" s="59">
        <f t="shared" si="5"/>
        <v>-4420</v>
      </c>
      <c r="I18" s="59">
        <f t="shared" si="5"/>
        <v>-4420</v>
      </c>
      <c r="J18" s="59">
        <f t="shared" si="5"/>
        <v>-4420</v>
      </c>
      <c r="K18" s="47"/>
    </row>
    <row r="19" ht="12.75" customHeight="1">
      <c r="A19" s="46"/>
      <c r="B19" s="62">
        <f t="shared" si="2"/>
        <v>10</v>
      </c>
      <c r="C19" s="41" t="s">
        <v>72</v>
      </c>
      <c r="D19" s="91"/>
      <c r="E19" s="91"/>
      <c r="F19" s="59">
        <f t="shared" ref="F19:J19" si="6">F16+F17+F18</f>
        <v>9490.816614</v>
      </c>
      <c r="G19" s="59">
        <f t="shared" si="6"/>
        <v>2974.135723</v>
      </c>
      <c r="H19" s="59">
        <f t="shared" si="6"/>
        <v>3701.240518</v>
      </c>
      <c r="I19" s="59">
        <f t="shared" si="6"/>
        <v>5086.485911</v>
      </c>
      <c r="J19" s="59">
        <f t="shared" si="6"/>
        <v>6820.987469</v>
      </c>
      <c r="K19" s="47"/>
    </row>
    <row r="20" ht="12.75" customHeight="1">
      <c r="A20" s="46"/>
      <c r="B20" s="45"/>
      <c r="C20" s="45"/>
      <c r="D20" s="45"/>
      <c r="E20" s="45"/>
      <c r="F20" s="45"/>
      <c r="G20" s="45"/>
      <c r="H20" s="45"/>
      <c r="I20" s="45"/>
      <c r="J20" s="45"/>
      <c r="K20" s="47"/>
    </row>
    <row r="21" ht="12.75" customHeight="1">
      <c r="A21" s="72"/>
      <c r="B21" s="73"/>
      <c r="C21" s="73"/>
      <c r="D21" s="73"/>
      <c r="E21" s="73"/>
      <c r="F21" s="73"/>
      <c r="G21" s="73"/>
      <c r="H21" s="73"/>
      <c r="I21" s="73"/>
      <c r="J21" s="73"/>
      <c r="K21" s="76"/>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F2"/>
    <mergeCell ref="B4:J4"/>
    <mergeCell ref="F5:G5"/>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4.57"/>
    <col customWidth="1" min="3" max="3" width="54.57"/>
    <col customWidth="1" min="4" max="5" width="8.71"/>
    <col customWidth="1" min="6" max="7" width="12.14"/>
    <col customWidth="1" min="8" max="9" width="12.57"/>
    <col customWidth="1" min="10" max="10" width="13.57"/>
    <col customWidth="1" min="11" max="26" width="8.71"/>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73</v>
      </c>
      <c r="C2" s="17"/>
      <c r="D2" s="17"/>
      <c r="E2" s="17"/>
      <c r="F2" s="18"/>
      <c r="G2" s="2"/>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89.25" customHeight="1">
      <c r="A4" s="15"/>
      <c r="B4" s="22" t="s">
        <v>74</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21"/>
      <c r="E5" s="23"/>
      <c r="F5" s="24"/>
      <c r="G5" s="18"/>
      <c r="H5" s="25"/>
      <c r="I5" s="25"/>
      <c r="J5" s="21"/>
      <c r="K5" s="20"/>
      <c r="L5" s="14"/>
      <c r="M5" s="14"/>
      <c r="N5" s="14"/>
      <c r="O5" s="14"/>
      <c r="P5" s="14"/>
      <c r="Q5" s="14"/>
      <c r="R5" s="14"/>
      <c r="S5" s="14"/>
      <c r="T5" s="14"/>
      <c r="U5" s="14"/>
      <c r="V5" s="14"/>
      <c r="W5" s="14"/>
      <c r="X5" s="14"/>
      <c r="Y5" s="14"/>
      <c r="Z5" s="14"/>
    </row>
    <row r="6" ht="12.75" customHeight="1">
      <c r="A6" s="46"/>
      <c r="B6" s="48" t="s">
        <v>75</v>
      </c>
      <c r="C6" s="90"/>
      <c r="D6" s="90"/>
      <c r="E6" s="90"/>
      <c r="F6" s="45"/>
      <c r="G6" s="45"/>
      <c r="H6" s="45"/>
      <c r="I6" s="45"/>
      <c r="J6" s="45"/>
      <c r="K6" s="47"/>
    </row>
    <row r="7" ht="5.25" customHeight="1">
      <c r="A7" s="46"/>
      <c r="B7" s="48"/>
      <c r="C7" s="45"/>
      <c r="D7" s="48"/>
      <c r="E7" s="48"/>
      <c r="F7" s="48"/>
      <c r="G7" s="45"/>
      <c r="H7" s="45"/>
      <c r="I7" s="45"/>
      <c r="J7" s="45"/>
      <c r="K7" s="47"/>
    </row>
    <row r="8" ht="12.75" customHeight="1">
      <c r="A8" s="46"/>
      <c r="B8" s="45"/>
      <c r="C8" s="45"/>
      <c r="D8" s="50" t="s">
        <v>16</v>
      </c>
      <c r="E8" s="33">
        <v>2005.0</v>
      </c>
      <c r="F8" s="33">
        <f t="shared" ref="F8:J8" si="1">E8+1</f>
        <v>2006</v>
      </c>
      <c r="G8" s="33">
        <f t="shared" si="1"/>
        <v>2007</v>
      </c>
      <c r="H8" s="33">
        <f t="shared" si="1"/>
        <v>2008</v>
      </c>
      <c r="I8" s="33">
        <f t="shared" si="1"/>
        <v>2009</v>
      </c>
      <c r="J8" s="78">
        <f t="shared" si="1"/>
        <v>2010</v>
      </c>
      <c r="K8" s="47"/>
    </row>
    <row r="9" ht="12.75" customHeight="1">
      <c r="A9" s="46"/>
      <c r="B9" s="53" t="s">
        <v>63</v>
      </c>
      <c r="C9" s="53"/>
      <c r="D9" s="56"/>
      <c r="E9" s="56"/>
      <c r="F9" s="56"/>
      <c r="G9" s="56"/>
      <c r="H9" s="56"/>
      <c r="I9" s="56"/>
      <c r="J9" s="88"/>
      <c r="K9" s="47"/>
    </row>
    <row r="10" ht="12.75" customHeight="1">
      <c r="A10" s="46"/>
      <c r="B10" s="58">
        <v>1.0</v>
      </c>
      <c r="C10" s="21" t="s">
        <v>35</v>
      </c>
      <c r="D10" s="49"/>
      <c r="E10" s="49"/>
      <c r="F10" s="59">
        <f>'19-4'!F30</f>
        <v>4594.561563</v>
      </c>
      <c r="G10" s="59">
        <f>'19-4'!G30</f>
        <v>5065.374389</v>
      </c>
      <c r="H10" s="59">
        <f>'19-4'!H30</f>
        <v>6107.013003</v>
      </c>
      <c r="I10" s="59">
        <f>'19-4'!I30</f>
        <v>7935.855713</v>
      </c>
      <c r="J10" s="59">
        <f>'19-4'!J30</f>
        <v>8547.314856</v>
      </c>
      <c r="K10" s="47"/>
    </row>
    <row r="11" ht="12.75" customHeight="1">
      <c r="A11" s="46"/>
      <c r="B11" s="58">
        <f t="shared" ref="B11:B19" si="2">B10+1</f>
        <v>2</v>
      </c>
      <c r="C11" s="41" t="s">
        <v>64</v>
      </c>
      <c r="D11" s="91"/>
      <c r="E11" s="92"/>
      <c r="F11" s="59">
        <f>-'19-4'!F27*(1-'Tabella 19.3'!G14)</f>
        <v>4420</v>
      </c>
      <c r="G11" s="59">
        <f>-'19-4'!G27*(1-'Tabella 19.3'!H14)</f>
        <v>4420</v>
      </c>
      <c r="H11" s="59">
        <f>-'19-4'!H27*(1-'Tabella 19.3'!I14)</f>
        <v>4420</v>
      </c>
      <c r="I11" s="59">
        <f>-'19-4'!I27*(1-'Tabella 19.3'!J14)</f>
        <v>4420</v>
      </c>
      <c r="J11" s="59">
        <f>-'19-4'!J27*(1-'Tabella 19.3'!K14)</f>
        <v>4420</v>
      </c>
      <c r="K11" s="47"/>
    </row>
    <row r="12" ht="12.75" customHeight="1">
      <c r="A12" s="46"/>
      <c r="B12" s="58">
        <f t="shared" si="2"/>
        <v>3</v>
      </c>
      <c r="C12" s="21" t="s">
        <v>76</v>
      </c>
      <c r="D12" s="49"/>
      <c r="E12" s="49"/>
      <c r="F12" s="59">
        <f t="shared" ref="F12:J12" si="3">F10+F11</f>
        <v>9014.561563</v>
      </c>
      <c r="G12" s="59">
        <f t="shared" si="3"/>
        <v>9485.374389</v>
      </c>
      <c r="H12" s="59">
        <f t="shared" si="3"/>
        <v>10527.013</v>
      </c>
      <c r="I12" s="59">
        <f t="shared" si="3"/>
        <v>12355.85571</v>
      </c>
      <c r="J12" s="59">
        <f t="shared" si="3"/>
        <v>12967.31486</v>
      </c>
      <c r="K12" s="47"/>
    </row>
    <row r="13" ht="12.75" customHeight="1">
      <c r="A13" s="46"/>
      <c r="B13" s="58">
        <f t="shared" si="2"/>
        <v>4</v>
      </c>
      <c r="C13" s="21" t="s">
        <v>66</v>
      </c>
      <c r="D13" s="49"/>
      <c r="E13" s="49"/>
      <c r="F13" s="59">
        <f>-'19-4'!F38</f>
        <v>5450</v>
      </c>
      <c r="G13" s="59">
        <f>-'19-4'!G38</f>
        <v>5405</v>
      </c>
      <c r="H13" s="59">
        <f>-'19-4'!H38</f>
        <v>5365</v>
      </c>
      <c r="I13" s="59">
        <f>-'19-4'!I38</f>
        <v>5328</v>
      </c>
      <c r="J13" s="59">
        <f>-'19-4'!J38</f>
        <v>6795</v>
      </c>
      <c r="K13" s="47"/>
    </row>
    <row r="14" ht="12.75" customHeight="1">
      <c r="A14" s="46"/>
      <c r="B14" s="58">
        <f t="shared" si="2"/>
        <v>5</v>
      </c>
      <c r="C14" s="21" t="s">
        <v>67</v>
      </c>
      <c r="D14" s="49"/>
      <c r="E14" s="49"/>
      <c r="F14" s="59">
        <f>-'19-6'!F22</f>
        <v>-3218.083305</v>
      </c>
      <c r="G14" s="59">
        <f>-'19-6'!G22</f>
        <v>-3423.233956</v>
      </c>
      <c r="H14" s="59">
        <f>-'19-6'!H22</f>
        <v>-3790.069422</v>
      </c>
      <c r="I14" s="59">
        <f>-'19-6'!I22</f>
        <v>-4297.364219</v>
      </c>
      <c r="J14" s="59">
        <f>-'19-6'!J22</f>
        <v>-4751.139982</v>
      </c>
      <c r="K14" s="47"/>
    </row>
    <row r="15" ht="12.75" customHeight="1">
      <c r="A15" s="46"/>
      <c r="B15" s="58">
        <f t="shared" si="2"/>
        <v>6</v>
      </c>
      <c r="C15" s="41" t="s">
        <v>68</v>
      </c>
      <c r="D15" s="91"/>
      <c r="E15" s="92"/>
      <c r="F15" s="59">
        <f>-'19-4'!F37</f>
        <v>-5000</v>
      </c>
      <c r="G15" s="59">
        <f>-'19-4'!G37</f>
        <v>-5000</v>
      </c>
      <c r="H15" s="59">
        <f>-'19-4'!H37</f>
        <v>-5000</v>
      </c>
      <c r="I15" s="59">
        <f>-'19-4'!I37</f>
        <v>-5000</v>
      </c>
      <c r="J15" s="59">
        <f>-'19-4'!J37</f>
        <v>-20000</v>
      </c>
      <c r="K15" s="47"/>
    </row>
    <row r="16" ht="12.75" customHeight="1">
      <c r="A16" s="46"/>
      <c r="B16" s="58">
        <f t="shared" si="2"/>
        <v>7</v>
      </c>
      <c r="C16" s="21" t="s">
        <v>69</v>
      </c>
      <c r="D16" s="49"/>
      <c r="E16" s="49"/>
      <c r="F16" s="59">
        <f t="shared" ref="F16:J16" si="4">SUM(F12:F15)</f>
        <v>6246.478258</v>
      </c>
      <c r="G16" s="59">
        <f t="shared" si="4"/>
        <v>6467.140433</v>
      </c>
      <c r="H16" s="59">
        <f t="shared" si="4"/>
        <v>7101.943581</v>
      </c>
      <c r="I16" s="59">
        <f t="shared" si="4"/>
        <v>8386.491494</v>
      </c>
      <c r="J16" s="59">
        <f t="shared" si="4"/>
        <v>-4988.825126</v>
      </c>
      <c r="K16" s="47"/>
    </row>
    <row r="17" ht="12.75" customHeight="1">
      <c r="A17" s="46"/>
      <c r="B17" s="58">
        <f t="shared" si="2"/>
        <v>8</v>
      </c>
      <c r="C17" s="21" t="s">
        <v>70</v>
      </c>
      <c r="D17" s="49"/>
      <c r="E17" s="49"/>
      <c r="F17" s="59">
        <f>'19-4'!F35-'19-4'!E35</f>
        <v>0</v>
      </c>
      <c r="G17" s="59">
        <f>'19-4'!G35-'19-4'!F35</f>
        <v>0</v>
      </c>
      <c r="H17" s="59">
        <f>'19-4'!H35-'19-4'!G35</f>
        <v>0</v>
      </c>
      <c r="I17" s="59">
        <f>'19-4'!I35-'19-4'!H35</f>
        <v>0</v>
      </c>
      <c r="J17" s="59">
        <f>'19-4'!J35-'19-4'!I35</f>
        <v>15000</v>
      </c>
      <c r="K17" s="47"/>
    </row>
    <row r="18" ht="12.75" customHeight="1">
      <c r="A18" s="46"/>
      <c r="B18" s="58">
        <f t="shared" si="2"/>
        <v>9</v>
      </c>
      <c r="C18" s="41" t="s">
        <v>71</v>
      </c>
      <c r="D18" s="91"/>
      <c r="E18" s="92"/>
      <c r="F18" s="59">
        <f t="shared" ref="F18:J18" si="5">-F11</f>
        <v>-4420</v>
      </c>
      <c r="G18" s="59">
        <f t="shared" si="5"/>
        <v>-4420</v>
      </c>
      <c r="H18" s="59">
        <f t="shared" si="5"/>
        <v>-4420</v>
      </c>
      <c r="I18" s="59">
        <f t="shared" si="5"/>
        <v>-4420</v>
      </c>
      <c r="J18" s="59">
        <f t="shared" si="5"/>
        <v>-4420</v>
      </c>
      <c r="K18" s="47"/>
    </row>
    <row r="19" ht="12.75" customHeight="1">
      <c r="A19" s="46"/>
      <c r="B19" s="62">
        <f t="shared" si="2"/>
        <v>10</v>
      </c>
      <c r="C19" s="41" t="s">
        <v>72</v>
      </c>
      <c r="D19" s="91"/>
      <c r="E19" s="91"/>
      <c r="F19" s="59">
        <f t="shared" ref="F19:J19" si="6">F16+F17+F18</f>
        <v>1826.478258</v>
      </c>
      <c r="G19" s="59">
        <f t="shared" si="6"/>
        <v>2047.140433</v>
      </c>
      <c r="H19" s="59">
        <f t="shared" si="6"/>
        <v>2681.943581</v>
      </c>
      <c r="I19" s="59">
        <f t="shared" si="6"/>
        <v>3966.491494</v>
      </c>
      <c r="J19" s="59">
        <f t="shared" si="6"/>
        <v>5591.174874</v>
      </c>
      <c r="K19" s="47"/>
    </row>
    <row r="20" ht="12.75" customHeight="1">
      <c r="A20" s="46"/>
      <c r="B20" s="45"/>
      <c r="C20" s="45"/>
      <c r="D20" s="45"/>
      <c r="E20" s="45"/>
      <c r="F20" s="45"/>
      <c r="G20" s="45"/>
      <c r="H20" s="45"/>
      <c r="I20" s="45"/>
      <c r="J20" s="45"/>
      <c r="K20" s="47"/>
    </row>
    <row r="21" ht="12.75" customHeight="1">
      <c r="A21" s="72"/>
      <c r="B21" s="73"/>
      <c r="C21" s="73"/>
      <c r="D21" s="73"/>
      <c r="E21" s="73"/>
      <c r="F21" s="73"/>
      <c r="G21" s="73"/>
      <c r="H21" s="73"/>
      <c r="I21" s="73"/>
      <c r="J21" s="73"/>
      <c r="K21" s="76"/>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F2"/>
    <mergeCell ref="B4:J4"/>
    <mergeCell ref="F5:G5"/>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5.29"/>
    <col customWidth="1" min="3" max="3" width="40.0"/>
    <col customWidth="1" min="4" max="4" width="14.71"/>
    <col customWidth="1" min="5" max="5" width="13.71"/>
    <col customWidth="1" min="6" max="6" width="12.14"/>
    <col customWidth="1" min="7" max="7" width="11.71"/>
    <col customWidth="1" min="8" max="8" width="13.0"/>
    <col customWidth="1" min="9" max="9" width="11.71"/>
    <col customWidth="1" min="10" max="10" width="12.29"/>
    <col customWidth="1" min="11" max="26" width="8.71"/>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77</v>
      </c>
      <c r="C2" s="17"/>
      <c r="D2" s="17"/>
      <c r="E2" s="17"/>
      <c r="F2" s="18"/>
      <c r="G2" s="2"/>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108.0" customHeight="1">
      <c r="A4" s="15"/>
      <c r="B4" s="22" t="s">
        <v>78</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21"/>
      <c r="E5" s="23"/>
      <c r="F5" s="24"/>
      <c r="G5" s="18"/>
      <c r="H5" s="25"/>
      <c r="I5" s="25"/>
      <c r="J5" s="21"/>
      <c r="K5" s="20"/>
      <c r="L5" s="14"/>
      <c r="M5" s="14"/>
      <c r="N5" s="14"/>
      <c r="O5" s="14"/>
      <c r="P5" s="14"/>
      <c r="Q5" s="14"/>
      <c r="R5" s="14"/>
      <c r="S5" s="14"/>
      <c r="T5" s="14"/>
      <c r="U5" s="14"/>
      <c r="V5" s="14"/>
      <c r="W5" s="14"/>
      <c r="X5" s="14"/>
      <c r="Y5" s="14"/>
      <c r="Z5" s="14"/>
    </row>
    <row r="6" ht="12.75" customHeight="1">
      <c r="A6" s="46"/>
      <c r="B6" s="48" t="s">
        <v>79</v>
      </c>
      <c r="C6" s="90"/>
      <c r="D6" s="90"/>
      <c r="E6" s="90"/>
      <c r="F6" s="45"/>
      <c r="G6" s="45"/>
      <c r="H6" s="45"/>
      <c r="I6" s="45"/>
      <c r="J6" s="45"/>
      <c r="K6" s="47"/>
    </row>
    <row r="7" ht="5.25" customHeight="1">
      <c r="A7" s="46"/>
      <c r="B7" s="48"/>
      <c r="C7" s="45"/>
      <c r="D7" s="48"/>
      <c r="E7" s="48"/>
      <c r="F7" s="48"/>
      <c r="G7" s="45"/>
      <c r="H7" s="45"/>
      <c r="I7" s="45"/>
      <c r="J7" s="45"/>
      <c r="K7" s="47"/>
    </row>
    <row r="8" ht="12.75" customHeight="1">
      <c r="A8" s="46"/>
      <c r="B8" s="45"/>
      <c r="C8" s="45"/>
      <c r="D8" s="50" t="s">
        <v>16</v>
      </c>
      <c r="E8" s="33">
        <v>2005.0</v>
      </c>
      <c r="F8" s="33">
        <f t="shared" ref="F8:J8" si="1">E8+1</f>
        <v>2006</v>
      </c>
      <c r="G8" s="33">
        <f t="shared" si="1"/>
        <v>2007</v>
      </c>
      <c r="H8" s="33">
        <f t="shared" si="1"/>
        <v>2008</v>
      </c>
      <c r="I8" s="33">
        <f t="shared" si="1"/>
        <v>2009</v>
      </c>
      <c r="J8" s="78">
        <f t="shared" si="1"/>
        <v>2010</v>
      </c>
      <c r="K8" s="47"/>
    </row>
    <row r="9" ht="12.75" customHeight="1">
      <c r="A9" s="46"/>
      <c r="B9" s="53" t="s">
        <v>80</v>
      </c>
      <c r="C9" s="53"/>
      <c r="D9" s="93"/>
      <c r="E9" s="56"/>
      <c r="F9" s="56"/>
      <c r="G9" s="56"/>
      <c r="H9" s="56"/>
      <c r="I9" s="56"/>
      <c r="J9" s="57"/>
      <c r="K9" s="47"/>
    </row>
    <row r="10" ht="12.75" customHeight="1">
      <c r="A10" s="46"/>
      <c r="B10" s="66" t="s">
        <v>45</v>
      </c>
      <c r="C10" s="21"/>
      <c r="D10" s="94"/>
      <c r="E10" s="49"/>
      <c r="F10" s="49"/>
      <c r="G10" s="49"/>
      <c r="H10" s="49"/>
      <c r="I10" s="49"/>
      <c r="J10" s="80"/>
      <c r="K10" s="47"/>
    </row>
    <row r="11" ht="12.75" customHeight="1">
      <c r="A11" s="46"/>
      <c r="B11" s="58">
        <v>1.0</v>
      </c>
      <c r="C11" s="21" t="s">
        <v>81</v>
      </c>
      <c r="D11" s="49"/>
      <c r="E11" s="95">
        <f>'19-5'!E14</f>
        <v>6164.383562</v>
      </c>
      <c r="F11" s="95">
        <f>'19-5'!F14</f>
        <v>6932.157534</v>
      </c>
      <c r="G11" s="95">
        <f>'19-5'!G14</f>
        <v>7777.880753</v>
      </c>
      <c r="H11" s="95">
        <f>'19-5'!H14</f>
        <v>8708.751664</v>
      </c>
      <c r="I11" s="95">
        <f>'19-5'!I14</f>
        <v>9732.597946</v>
      </c>
      <c r="J11" s="95">
        <f>'19-5'!J14</f>
        <v>10857.92958</v>
      </c>
      <c r="K11" s="47"/>
    </row>
    <row r="12" ht="12.75" customHeight="1">
      <c r="A12" s="46"/>
      <c r="B12" s="58">
        <f t="shared" ref="B12:B17" si="2">B11+1</f>
        <v>2</v>
      </c>
      <c r="C12" s="21" t="s">
        <v>46</v>
      </c>
      <c r="D12" s="49"/>
      <c r="E12" s="95">
        <f>'19-5'!E11</f>
        <v>18493.15068</v>
      </c>
      <c r="F12" s="95">
        <f>'19-5'!F11</f>
        <v>13864.31507</v>
      </c>
      <c r="G12" s="95">
        <f>'19-5'!G11</f>
        <v>15555.76151</v>
      </c>
      <c r="H12" s="95">
        <f>'19-5'!H11</f>
        <v>17417.50333</v>
      </c>
      <c r="I12" s="95">
        <f>'19-5'!I11</f>
        <v>19465.19589</v>
      </c>
      <c r="J12" s="95">
        <f>'19-5'!J11</f>
        <v>21715.85917</v>
      </c>
      <c r="K12" s="47"/>
    </row>
    <row r="13" ht="12.75" customHeight="1">
      <c r="A13" s="46"/>
      <c r="B13" s="58">
        <f t="shared" si="2"/>
        <v>3</v>
      </c>
      <c r="C13" s="41" t="s">
        <v>82</v>
      </c>
      <c r="D13" s="92"/>
      <c r="E13" s="95">
        <f>'19-5'!E12+'19-5'!E13</f>
        <v>6164.383562</v>
      </c>
      <c r="F13" s="95">
        <f>'19-5'!F12+'19-5'!F13</f>
        <v>6205.413699</v>
      </c>
      <c r="G13" s="95">
        <f>'19-5'!G12+'19-5'!G13</f>
        <v>6978.183436</v>
      </c>
      <c r="H13" s="95">
        <f>'19-5'!H12+'19-5'!H13</f>
        <v>7832.605548</v>
      </c>
      <c r="I13" s="95">
        <f>'19-5'!I12+'19-5'!I13</f>
        <v>8776.861908</v>
      </c>
      <c r="J13" s="95">
        <f>'19-5'!J12+'19-5'!J13</f>
        <v>9819.941607</v>
      </c>
      <c r="K13" s="47"/>
    </row>
    <row r="14" ht="12.75" customHeight="1">
      <c r="A14" s="46"/>
      <c r="B14" s="58">
        <f t="shared" si="2"/>
        <v>4</v>
      </c>
      <c r="C14" s="21" t="s">
        <v>49</v>
      </c>
      <c r="D14" s="49"/>
      <c r="E14" s="95">
        <f t="shared" ref="E14:J14" si="3">SUM(E11:E13)</f>
        <v>30821.91781</v>
      </c>
      <c r="F14" s="95">
        <f t="shared" si="3"/>
        <v>27001.8863</v>
      </c>
      <c r="G14" s="95">
        <f t="shared" si="3"/>
        <v>30311.8257</v>
      </c>
      <c r="H14" s="95">
        <f t="shared" si="3"/>
        <v>33958.86054</v>
      </c>
      <c r="I14" s="95">
        <f t="shared" si="3"/>
        <v>37974.65575</v>
      </c>
      <c r="J14" s="95">
        <f t="shared" si="3"/>
        <v>42393.73036</v>
      </c>
      <c r="K14" s="47"/>
    </row>
    <row r="15" ht="12.75" customHeight="1">
      <c r="A15" s="46"/>
      <c r="B15" s="58">
        <f t="shared" si="2"/>
        <v>5</v>
      </c>
      <c r="C15" s="21" t="s">
        <v>83</v>
      </c>
      <c r="D15" s="49"/>
      <c r="E15" s="95">
        <f>49500</f>
        <v>49500</v>
      </c>
      <c r="F15" s="95">
        <f>E15+'19-4'!F37+'19-4'!F38</f>
        <v>49050</v>
      </c>
      <c r="G15" s="95">
        <f>F15+'19-4'!G37+'19-4'!G38</f>
        <v>48645</v>
      </c>
      <c r="H15" s="95">
        <f>G15+'19-4'!H37+'19-4'!H38</f>
        <v>48280</v>
      </c>
      <c r="I15" s="95">
        <f>H15+'19-4'!I37+'19-4'!I38</f>
        <v>47952</v>
      </c>
      <c r="J15" s="95">
        <f>I15+'19-4'!J37+'19-4'!J38</f>
        <v>61157</v>
      </c>
      <c r="K15" s="47"/>
    </row>
    <row r="16" ht="12.75" customHeight="1">
      <c r="A16" s="46"/>
      <c r="B16" s="58">
        <f t="shared" si="2"/>
        <v>6</v>
      </c>
      <c r="C16" s="41" t="s">
        <v>84</v>
      </c>
      <c r="D16" s="92"/>
      <c r="E16" s="95">
        <f t="shared" ref="E16:J16" si="4">72332</f>
        <v>72332</v>
      </c>
      <c r="F16" s="95">
        <f t="shared" si="4"/>
        <v>72332</v>
      </c>
      <c r="G16" s="95">
        <f t="shared" si="4"/>
        <v>72332</v>
      </c>
      <c r="H16" s="95">
        <f t="shared" si="4"/>
        <v>72332</v>
      </c>
      <c r="I16" s="95">
        <f t="shared" si="4"/>
        <v>72332</v>
      </c>
      <c r="J16" s="95">
        <f t="shared" si="4"/>
        <v>72332</v>
      </c>
      <c r="K16" s="47"/>
    </row>
    <row r="17" ht="12.75" customHeight="1">
      <c r="A17" s="46"/>
      <c r="B17" s="58">
        <f t="shared" si="2"/>
        <v>7</v>
      </c>
      <c r="C17" s="21" t="s">
        <v>85</v>
      </c>
      <c r="D17" s="49"/>
      <c r="E17" s="95">
        <f t="shared" ref="E17:J17" si="5">SUM(E14:E16)</f>
        <v>152653.9178</v>
      </c>
      <c r="F17" s="95">
        <f t="shared" si="5"/>
        <v>148383.8863</v>
      </c>
      <c r="G17" s="95">
        <f t="shared" si="5"/>
        <v>151288.8257</v>
      </c>
      <c r="H17" s="95">
        <f t="shared" si="5"/>
        <v>154570.8605</v>
      </c>
      <c r="I17" s="95">
        <f t="shared" si="5"/>
        <v>158258.6557</v>
      </c>
      <c r="J17" s="95">
        <f t="shared" si="5"/>
        <v>175882.7304</v>
      </c>
      <c r="K17" s="47"/>
    </row>
    <row r="18" ht="12.75" customHeight="1">
      <c r="A18" s="46"/>
      <c r="B18" s="66" t="s">
        <v>50</v>
      </c>
      <c r="C18" s="21"/>
      <c r="D18" s="94"/>
      <c r="E18" s="96"/>
      <c r="F18" s="96"/>
      <c r="G18" s="96"/>
      <c r="H18" s="96"/>
      <c r="I18" s="96"/>
      <c r="J18" s="97"/>
      <c r="K18" s="47"/>
    </row>
    <row r="19" ht="12.75" customHeight="1">
      <c r="A19" s="46"/>
      <c r="B19" s="58">
        <f>B17+1</f>
        <v>8</v>
      </c>
      <c r="C19" s="21" t="s">
        <v>52</v>
      </c>
      <c r="D19" s="49"/>
      <c r="E19" s="95">
        <f>'19-5'!E18+'19-5'!E17</f>
        <v>4654.109589</v>
      </c>
      <c r="F19" s="95">
        <f>'19-5'!F18+'19-5'!F17</f>
        <v>5280.333134</v>
      </c>
      <c r="G19" s="95">
        <f>'19-5'!G18+'19-5'!G17</f>
        <v>6094.033863</v>
      </c>
      <c r="H19" s="95">
        <f>'19-5'!H18+'19-5'!H17</f>
        <v>6970.296221</v>
      </c>
      <c r="I19" s="95">
        <f>'19-5'!I18+'19-5'!I17</f>
        <v>7808.721627</v>
      </c>
      <c r="J19" s="95">
        <f>'19-5'!J18+'19-5'!J17</f>
        <v>8706.468851</v>
      </c>
      <c r="K19" s="47"/>
    </row>
    <row r="20" ht="12.75" customHeight="1">
      <c r="A20" s="46"/>
      <c r="B20" s="58">
        <f t="shared" ref="B20:B21" si="6">B19+1</f>
        <v>9</v>
      </c>
      <c r="C20" s="41" t="s">
        <v>86</v>
      </c>
      <c r="D20" s="92"/>
      <c r="E20" s="95">
        <v>100000.0</v>
      </c>
      <c r="F20" s="95">
        <f>'19-4'!F35</f>
        <v>100000</v>
      </c>
      <c r="G20" s="95">
        <f>'19-4'!G35</f>
        <v>100000</v>
      </c>
      <c r="H20" s="95">
        <f>'19-4'!H35</f>
        <v>100000</v>
      </c>
      <c r="I20" s="95">
        <f>'19-4'!I35</f>
        <v>100000</v>
      </c>
      <c r="J20" s="95">
        <f>'19-4'!J35</f>
        <v>115000</v>
      </c>
      <c r="K20" s="47"/>
    </row>
    <row r="21" ht="12.75" customHeight="1">
      <c r="A21" s="46"/>
      <c r="B21" s="58">
        <f t="shared" si="6"/>
        <v>10</v>
      </c>
      <c r="C21" s="21" t="s">
        <v>87</v>
      </c>
      <c r="D21" s="49"/>
      <c r="E21" s="95">
        <f t="shared" ref="E21:J21" si="7">SUM(E19:E20)</f>
        <v>104654.1096</v>
      </c>
      <c r="F21" s="95">
        <f t="shared" si="7"/>
        <v>105280.3331</v>
      </c>
      <c r="G21" s="95">
        <f t="shared" si="7"/>
        <v>106094.0339</v>
      </c>
      <c r="H21" s="95">
        <f t="shared" si="7"/>
        <v>106970.2962</v>
      </c>
      <c r="I21" s="95">
        <f t="shared" si="7"/>
        <v>107808.7216</v>
      </c>
      <c r="J21" s="95">
        <f t="shared" si="7"/>
        <v>123706.4689</v>
      </c>
      <c r="K21" s="47"/>
    </row>
    <row r="22" ht="12.75" customHeight="1">
      <c r="A22" s="46"/>
      <c r="B22" s="66" t="s">
        <v>88</v>
      </c>
      <c r="C22" s="66"/>
      <c r="D22" s="94"/>
      <c r="E22" s="96"/>
      <c r="F22" s="96"/>
      <c r="G22" s="96"/>
      <c r="H22" s="96"/>
      <c r="I22" s="96"/>
      <c r="J22" s="97"/>
      <c r="K22" s="47"/>
    </row>
    <row r="23" ht="12.75" customHeight="1">
      <c r="A23" s="46"/>
      <c r="B23" s="58">
        <f>B21+1</f>
        <v>11</v>
      </c>
      <c r="C23" s="21" t="s">
        <v>89</v>
      </c>
      <c r="D23" s="49"/>
      <c r="E23" s="98"/>
      <c r="F23" s="95">
        <f t="shared" ref="F23:J23" si="8">E27</f>
        <v>48000</v>
      </c>
      <c r="G23" s="95">
        <f t="shared" si="8"/>
        <v>43103.74495</v>
      </c>
      <c r="H23" s="95">
        <f t="shared" si="8"/>
        <v>45194.98361</v>
      </c>
      <c r="I23" s="95">
        <f t="shared" si="8"/>
        <v>47600.7561</v>
      </c>
      <c r="J23" s="95">
        <f t="shared" si="8"/>
        <v>50450.1259</v>
      </c>
      <c r="K23" s="47"/>
    </row>
    <row r="24" ht="12.75" customHeight="1">
      <c r="A24" s="46"/>
      <c r="B24" s="58">
        <f t="shared" ref="B24:B28" si="9">B23+1</f>
        <v>12</v>
      </c>
      <c r="C24" s="21" t="s">
        <v>35</v>
      </c>
      <c r="D24" s="49"/>
      <c r="E24" s="99">
        <v>-5000.0</v>
      </c>
      <c r="F24" s="95">
        <f>'19-4'!F30</f>
        <v>4594.561563</v>
      </c>
      <c r="G24" s="95">
        <f>'19-4'!G30</f>
        <v>5065.374389</v>
      </c>
      <c r="H24" s="95">
        <f>'19-4'!H30</f>
        <v>6107.013003</v>
      </c>
      <c r="I24" s="95">
        <f>'19-4'!I30</f>
        <v>7935.855713</v>
      </c>
      <c r="J24" s="95">
        <f>'19-4'!J30</f>
        <v>8547.314856</v>
      </c>
      <c r="K24" s="47"/>
    </row>
    <row r="25" ht="12.75" customHeight="1">
      <c r="A25" s="46"/>
      <c r="B25" s="58">
        <f t="shared" si="9"/>
        <v>13</v>
      </c>
      <c r="C25" s="21" t="s">
        <v>90</v>
      </c>
      <c r="D25" s="49"/>
      <c r="E25" s="95"/>
      <c r="F25" s="95">
        <f>IF('19-7'!F19&gt;1,-'19-7'!F19,0)</f>
        <v>-9490.816614</v>
      </c>
      <c r="G25" s="95">
        <f>IF('19-7'!G19&gt;1,-'19-7'!G19,0)</f>
        <v>-2974.135723</v>
      </c>
      <c r="H25" s="95">
        <f>IF('19-7'!H19&gt;1,-'19-7'!H19,0)</f>
        <v>-3701.240518</v>
      </c>
      <c r="I25" s="95">
        <f>IF('19-7'!I19&gt;1,-'19-7'!I19,0)</f>
        <v>-5086.485911</v>
      </c>
      <c r="J25" s="95">
        <f>IF('19-7'!J19&gt;1,-'19-7'!J19,0)</f>
        <v>-6820.987469</v>
      </c>
      <c r="K25" s="47"/>
    </row>
    <row r="26" ht="12.75" customHeight="1">
      <c r="A26" s="46"/>
      <c r="B26" s="58">
        <f t="shared" si="9"/>
        <v>14</v>
      </c>
      <c r="C26" s="41" t="s">
        <v>91</v>
      </c>
      <c r="D26" s="92"/>
      <c r="E26" s="95">
        <v>53000.0</v>
      </c>
      <c r="F26" s="95">
        <f>IF('19-7'!F19&lt;0,-'19-7'!F19,0)</f>
        <v>0</v>
      </c>
      <c r="G26" s="95">
        <f>IF('19-7'!G19&lt;0,-'19-7'!G19,0)</f>
        <v>0</v>
      </c>
      <c r="H26" s="95">
        <f>IF('19-7'!H19&lt;0,-'19-7'!H19,0)</f>
        <v>0</v>
      </c>
      <c r="I26" s="95">
        <f>IF('19-7'!I19&lt;0,-'19-7'!I19,0)</f>
        <v>0</v>
      </c>
      <c r="J26" s="95">
        <f>IF('19-7'!J19&lt;0,-'19-7'!J19,0)</f>
        <v>0</v>
      </c>
      <c r="K26" s="47"/>
    </row>
    <row r="27" ht="12.75" customHeight="1">
      <c r="A27" s="46"/>
      <c r="B27" s="58">
        <f t="shared" si="9"/>
        <v>15</v>
      </c>
      <c r="C27" s="21" t="s">
        <v>88</v>
      </c>
      <c r="D27" s="49"/>
      <c r="E27" s="95">
        <f t="shared" ref="E27:J27" si="10">SUM(E23:E26)</f>
        <v>48000</v>
      </c>
      <c r="F27" s="95">
        <f t="shared" si="10"/>
        <v>43103.74495</v>
      </c>
      <c r="G27" s="95">
        <f t="shared" si="10"/>
        <v>45194.98361</v>
      </c>
      <c r="H27" s="95">
        <f t="shared" si="10"/>
        <v>47600.7561</v>
      </c>
      <c r="I27" s="95">
        <f t="shared" si="10"/>
        <v>50450.1259</v>
      </c>
      <c r="J27" s="95">
        <f t="shared" si="10"/>
        <v>52176.45329</v>
      </c>
      <c r="K27" s="47"/>
    </row>
    <row r="28" ht="12.75" customHeight="1">
      <c r="A28" s="46"/>
      <c r="B28" s="62">
        <f t="shared" si="9"/>
        <v>16</v>
      </c>
      <c r="C28" s="41" t="s">
        <v>92</v>
      </c>
      <c r="D28" s="91"/>
      <c r="E28" s="95">
        <f t="shared" ref="E28:J28" si="11">E27+E21</f>
        <v>152654.1096</v>
      </c>
      <c r="F28" s="95">
        <f t="shared" si="11"/>
        <v>148384.0781</v>
      </c>
      <c r="G28" s="95">
        <f t="shared" si="11"/>
        <v>151289.0175</v>
      </c>
      <c r="H28" s="95">
        <f t="shared" si="11"/>
        <v>154571.0523</v>
      </c>
      <c r="I28" s="95">
        <f t="shared" si="11"/>
        <v>158258.8475</v>
      </c>
      <c r="J28" s="95">
        <f t="shared" si="11"/>
        <v>175882.9221</v>
      </c>
      <c r="K28" s="47"/>
    </row>
    <row r="29" ht="17.25" customHeight="1">
      <c r="A29" s="46"/>
      <c r="B29" s="45"/>
      <c r="C29" s="45"/>
      <c r="D29" s="45"/>
      <c r="E29" s="96"/>
      <c r="F29" s="96"/>
      <c r="G29" s="96"/>
      <c r="H29" s="96"/>
      <c r="I29" s="96"/>
      <c r="J29" s="96"/>
      <c r="K29" s="47"/>
    </row>
    <row r="30" ht="12.75" customHeight="1">
      <c r="A30" s="46"/>
      <c r="B30" s="53" t="s">
        <v>93</v>
      </c>
      <c r="C30" s="53"/>
      <c r="D30" s="93"/>
      <c r="E30" s="100"/>
      <c r="F30" s="100"/>
      <c r="G30" s="100"/>
      <c r="H30" s="100"/>
      <c r="I30" s="100"/>
      <c r="J30" s="101"/>
      <c r="K30" s="47"/>
    </row>
    <row r="31" ht="12.75" customHeight="1">
      <c r="A31" s="46"/>
      <c r="B31" s="58">
        <v>1.0</v>
      </c>
      <c r="C31" s="21" t="s">
        <v>35</v>
      </c>
      <c r="D31" s="49"/>
      <c r="E31" s="97"/>
      <c r="F31" s="102">
        <f>'19-4'!F30</f>
        <v>4594.561563</v>
      </c>
      <c r="G31" s="95">
        <f>'19-4'!G30</f>
        <v>5065.374389</v>
      </c>
      <c r="H31" s="95">
        <f>'19-4'!H30</f>
        <v>6107.013003</v>
      </c>
      <c r="I31" s="95">
        <f>'19-4'!I30</f>
        <v>7935.855713</v>
      </c>
      <c r="J31" s="95">
        <f>'19-4'!J30</f>
        <v>8547.314856</v>
      </c>
      <c r="K31" s="47"/>
    </row>
    <row r="32" ht="12.75" customHeight="1">
      <c r="A32" s="46"/>
      <c r="B32" s="58">
        <f t="shared" ref="B32:B45" si="12">B31+1</f>
        <v>2</v>
      </c>
      <c r="C32" s="21" t="s">
        <v>19</v>
      </c>
      <c r="D32" s="49"/>
      <c r="E32" s="97"/>
      <c r="F32" s="102">
        <f>-'19-4'!F25</f>
        <v>5450</v>
      </c>
      <c r="G32" s="95">
        <f>-'19-4'!G25</f>
        <v>5405</v>
      </c>
      <c r="H32" s="95">
        <f>-'19-4'!H25</f>
        <v>5365</v>
      </c>
      <c r="I32" s="95">
        <f>-'19-4'!I25</f>
        <v>5328</v>
      </c>
      <c r="J32" s="95">
        <f>-'19-4'!J25</f>
        <v>6795</v>
      </c>
      <c r="K32" s="47"/>
    </row>
    <row r="33" ht="12.75" customHeight="1">
      <c r="A33" s="46"/>
      <c r="B33" s="58">
        <f t="shared" si="12"/>
        <v>3</v>
      </c>
      <c r="C33" s="21" t="s">
        <v>94</v>
      </c>
      <c r="D33" s="49"/>
      <c r="E33" s="96"/>
      <c r="F33" s="103"/>
      <c r="G33" s="103"/>
      <c r="H33" s="103"/>
      <c r="I33" s="103"/>
      <c r="J33" s="102"/>
      <c r="K33" s="47"/>
    </row>
    <row r="34" ht="12.75" customHeight="1">
      <c r="A34" s="46"/>
      <c r="B34" s="58">
        <f t="shared" si="12"/>
        <v>4</v>
      </c>
      <c r="C34" s="44" t="s">
        <v>46</v>
      </c>
      <c r="D34" s="49"/>
      <c r="E34" s="97"/>
      <c r="F34" s="102">
        <f t="shared" ref="F34:J34" si="13">-(F12-E12)</f>
        <v>4628.835616</v>
      </c>
      <c r="G34" s="95">
        <f t="shared" si="13"/>
        <v>-1691.446438</v>
      </c>
      <c r="H34" s="95">
        <f t="shared" si="13"/>
        <v>-1861.74182</v>
      </c>
      <c r="I34" s="95">
        <f t="shared" si="13"/>
        <v>-2047.692565</v>
      </c>
      <c r="J34" s="95">
        <f t="shared" si="13"/>
        <v>-2250.663275</v>
      </c>
      <c r="K34" s="47"/>
    </row>
    <row r="35" ht="12.75" customHeight="1">
      <c r="A35" s="46"/>
      <c r="B35" s="58">
        <f t="shared" si="12"/>
        <v>5</v>
      </c>
      <c r="C35" s="44" t="s">
        <v>82</v>
      </c>
      <c r="D35" s="49"/>
      <c r="E35" s="97"/>
      <c r="F35" s="102">
        <f t="shared" ref="F35:J35" si="14">-(F13-E13)</f>
        <v>-41.03013699</v>
      </c>
      <c r="G35" s="95">
        <f t="shared" si="14"/>
        <v>-772.769737</v>
      </c>
      <c r="H35" s="95">
        <f t="shared" si="14"/>
        <v>-854.4221127</v>
      </c>
      <c r="I35" s="95">
        <f t="shared" si="14"/>
        <v>-944.25636</v>
      </c>
      <c r="J35" s="95">
        <f t="shared" si="14"/>
        <v>-1043.079699</v>
      </c>
      <c r="K35" s="47"/>
    </row>
    <row r="36" ht="12.75" customHeight="1">
      <c r="A36" s="46"/>
      <c r="B36" s="58">
        <f t="shared" si="12"/>
        <v>6</v>
      </c>
      <c r="C36" s="104" t="s">
        <v>52</v>
      </c>
      <c r="D36" s="91"/>
      <c r="E36" s="105"/>
      <c r="F36" s="102">
        <f t="shared" ref="F36:J36" si="15">F19-E19</f>
        <v>626.2235445</v>
      </c>
      <c r="G36" s="95">
        <f t="shared" si="15"/>
        <v>813.7007291</v>
      </c>
      <c r="H36" s="95">
        <f t="shared" si="15"/>
        <v>876.2623584</v>
      </c>
      <c r="I36" s="95">
        <f t="shared" si="15"/>
        <v>838.425406</v>
      </c>
      <c r="J36" s="95">
        <f t="shared" si="15"/>
        <v>897.7472237</v>
      </c>
      <c r="K36" s="47"/>
    </row>
    <row r="37" ht="12.75" customHeight="1">
      <c r="A37" s="46"/>
      <c r="B37" s="58">
        <f t="shared" si="12"/>
        <v>7</v>
      </c>
      <c r="C37" s="21" t="s">
        <v>95</v>
      </c>
      <c r="D37" s="49"/>
      <c r="E37" s="97"/>
      <c r="F37" s="102">
        <f t="shared" ref="F37:J37" si="16">SUM(F31:F36)</f>
        <v>15258.59059</v>
      </c>
      <c r="G37" s="95">
        <f t="shared" si="16"/>
        <v>8819.858943</v>
      </c>
      <c r="H37" s="95">
        <f t="shared" si="16"/>
        <v>9632.111428</v>
      </c>
      <c r="I37" s="95">
        <f t="shared" si="16"/>
        <v>11110.33219</v>
      </c>
      <c r="J37" s="95">
        <f t="shared" si="16"/>
        <v>12946.31911</v>
      </c>
      <c r="K37" s="47"/>
    </row>
    <row r="38" ht="12.75" customHeight="1">
      <c r="A38" s="46"/>
      <c r="B38" s="58">
        <f t="shared" si="12"/>
        <v>8</v>
      </c>
      <c r="C38" s="21" t="s">
        <v>96</v>
      </c>
      <c r="D38" s="49"/>
      <c r="E38" s="97"/>
      <c r="F38" s="102">
        <f>'19-7'!F15</f>
        <v>-5000</v>
      </c>
      <c r="G38" s="95">
        <f>'19-7'!G15</f>
        <v>-5000</v>
      </c>
      <c r="H38" s="95">
        <f>'19-7'!H15</f>
        <v>-5000</v>
      </c>
      <c r="I38" s="95">
        <f>'19-7'!I15</f>
        <v>-5000</v>
      </c>
      <c r="J38" s="95">
        <f>'19-7'!J15</f>
        <v>-20000</v>
      </c>
      <c r="K38" s="47"/>
    </row>
    <row r="39" ht="12.75" customHeight="1">
      <c r="A39" s="46"/>
      <c r="B39" s="58">
        <f t="shared" si="12"/>
        <v>9</v>
      </c>
      <c r="C39" s="41" t="s">
        <v>97</v>
      </c>
      <c r="D39" s="91"/>
      <c r="E39" s="106"/>
      <c r="F39" s="103"/>
      <c r="G39" s="103"/>
      <c r="H39" s="103"/>
      <c r="I39" s="103"/>
      <c r="J39" s="102"/>
      <c r="K39" s="47"/>
    </row>
    <row r="40" ht="12.75" customHeight="1">
      <c r="A40" s="46"/>
      <c r="B40" s="58">
        <f t="shared" si="12"/>
        <v>10</v>
      </c>
      <c r="C40" s="21" t="s">
        <v>98</v>
      </c>
      <c r="D40" s="49"/>
      <c r="E40" s="97"/>
      <c r="F40" s="102">
        <f t="shared" ref="F40:J40" si="17">SUM(F38:F39)</f>
        <v>-5000</v>
      </c>
      <c r="G40" s="95">
        <f t="shared" si="17"/>
        <v>-5000</v>
      </c>
      <c r="H40" s="95">
        <f t="shared" si="17"/>
        <v>-5000</v>
      </c>
      <c r="I40" s="95">
        <f t="shared" si="17"/>
        <v>-5000</v>
      </c>
      <c r="J40" s="95">
        <f t="shared" si="17"/>
        <v>-20000</v>
      </c>
      <c r="K40" s="47"/>
    </row>
    <row r="41" ht="12.75" customHeight="1">
      <c r="A41" s="46"/>
      <c r="B41" s="58">
        <f t="shared" si="12"/>
        <v>11</v>
      </c>
      <c r="C41" s="21" t="s">
        <v>99</v>
      </c>
      <c r="D41" s="49"/>
      <c r="E41" s="97"/>
      <c r="F41" s="102">
        <f t="shared" ref="F41:J41" si="18">F20-E20</f>
        <v>0</v>
      </c>
      <c r="G41" s="95">
        <f t="shared" si="18"/>
        <v>0</v>
      </c>
      <c r="H41" s="95">
        <f t="shared" si="18"/>
        <v>0</v>
      </c>
      <c r="I41" s="95">
        <f t="shared" si="18"/>
        <v>0</v>
      </c>
      <c r="J41" s="95">
        <f t="shared" si="18"/>
        <v>15000</v>
      </c>
      <c r="K41" s="47"/>
    </row>
    <row r="42" ht="12.75" customHeight="1">
      <c r="A42" s="46"/>
      <c r="B42" s="58">
        <f t="shared" si="12"/>
        <v>12</v>
      </c>
      <c r="C42" s="21" t="s">
        <v>90</v>
      </c>
      <c r="D42" s="49"/>
      <c r="E42" s="97"/>
      <c r="F42" s="102">
        <f t="shared" ref="F42:J42" si="19">F25</f>
        <v>-9490.816614</v>
      </c>
      <c r="G42" s="95">
        <f t="shared" si="19"/>
        <v>-2974.135723</v>
      </c>
      <c r="H42" s="95">
        <f t="shared" si="19"/>
        <v>-3701.240518</v>
      </c>
      <c r="I42" s="95">
        <f t="shared" si="19"/>
        <v>-5086.485911</v>
      </c>
      <c r="J42" s="95">
        <f t="shared" si="19"/>
        <v>-6820.987469</v>
      </c>
      <c r="K42" s="47"/>
    </row>
    <row r="43" ht="12.75" customHeight="1">
      <c r="A43" s="46"/>
      <c r="B43" s="58">
        <f t="shared" si="12"/>
        <v>13</v>
      </c>
      <c r="C43" s="41" t="s">
        <v>91</v>
      </c>
      <c r="D43" s="91"/>
      <c r="E43" s="105"/>
      <c r="F43" s="102">
        <f t="shared" ref="F43:J43" si="20">F26</f>
        <v>0</v>
      </c>
      <c r="G43" s="95">
        <f t="shared" si="20"/>
        <v>0</v>
      </c>
      <c r="H43" s="95">
        <f t="shared" si="20"/>
        <v>0</v>
      </c>
      <c r="I43" s="95">
        <f t="shared" si="20"/>
        <v>0</v>
      </c>
      <c r="J43" s="95">
        <f t="shared" si="20"/>
        <v>0</v>
      </c>
      <c r="K43" s="47"/>
    </row>
    <row r="44" ht="12.75" customHeight="1">
      <c r="A44" s="46"/>
      <c r="B44" s="58">
        <f t="shared" si="12"/>
        <v>14</v>
      </c>
      <c r="C44" s="41" t="s">
        <v>100</v>
      </c>
      <c r="D44" s="91"/>
      <c r="E44" s="105"/>
      <c r="F44" s="102">
        <f t="shared" ref="F44:J44" si="21">SUM(F41:F43)</f>
        <v>-9490.816614</v>
      </c>
      <c r="G44" s="95">
        <f t="shared" si="21"/>
        <v>-2974.135723</v>
      </c>
      <c r="H44" s="95">
        <f t="shared" si="21"/>
        <v>-3701.240518</v>
      </c>
      <c r="I44" s="95">
        <f t="shared" si="21"/>
        <v>-5086.485911</v>
      </c>
      <c r="J44" s="95">
        <f t="shared" si="21"/>
        <v>8179.012531</v>
      </c>
      <c r="K44" s="47"/>
    </row>
    <row r="45" ht="12.75" customHeight="1">
      <c r="A45" s="46"/>
      <c r="B45" s="62">
        <f t="shared" si="12"/>
        <v>15</v>
      </c>
      <c r="C45" s="41" t="s">
        <v>101</v>
      </c>
      <c r="D45" s="91"/>
      <c r="E45" s="105"/>
      <c r="F45" s="102">
        <f t="shared" ref="F45:J45" si="22">F44+F40+F37</f>
        <v>767.7739726</v>
      </c>
      <c r="G45" s="102">
        <f t="shared" si="22"/>
        <v>845.7232192</v>
      </c>
      <c r="H45" s="102">
        <f t="shared" si="22"/>
        <v>930.8709102</v>
      </c>
      <c r="I45" s="102">
        <f t="shared" si="22"/>
        <v>1023.846283</v>
      </c>
      <c r="J45" s="102">
        <f t="shared" si="22"/>
        <v>1125.331638</v>
      </c>
      <c r="K45" s="47"/>
    </row>
    <row r="46" ht="12.75" customHeight="1">
      <c r="A46" s="46"/>
      <c r="B46" s="45"/>
      <c r="C46" s="45"/>
      <c r="D46" s="45"/>
      <c r="E46" s="96"/>
      <c r="F46" s="96"/>
      <c r="G46" s="96"/>
      <c r="H46" s="96"/>
      <c r="I46" s="96"/>
      <c r="J46" s="96"/>
      <c r="K46" s="47"/>
    </row>
    <row r="47" ht="12.75" customHeight="1">
      <c r="A47" s="46"/>
      <c r="B47" s="45"/>
      <c r="C47" s="21" t="s">
        <v>102</v>
      </c>
      <c r="D47" s="45"/>
      <c r="E47" s="96"/>
      <c r="F47" s="96"/>
      <c r="G47" s="96"/>
      <c r="H47" s="96"/>
      <c r="I47" s="96"/>
      <c r="J47" s="96"/>
      <c r="K47" s="47"/>
    </row>
    <row r="48" ht="12.75" customHeight="1">
      <c r="A48" s="46"/>
      <c r="B48" s="45"/>
      <c r="C48" s="21" t="s">
        <v>103</v>
      </c>
      <c r="D48" s="21"/>
      <c r="E48" s="97"/>
      <c r="F48" s="102">
        <f t="shared" ref="F48:J48" si="23">F11-E11</f>
        <v>767.7739726</v>
      </c>
      <c r="G48" s="102">
        <f t="shared" si="23"/>
        <v>845.7232192</v>
      </c>
      <c r="H48" s="102">
        <f t="shared" si="23"/>
        <v>930.8709102</v>
      </c>
      <c r="I48" s="102">
        <f t="shared" si="23"/>
        <v>1023.846283</v>
      </c>
      <c r="J48" s="102">
        <f t="shared" si="23"/>
        <v>1125.331638</v>
      </c>
      <c r="K48" s="47"/>
    </row>
    <row r="49" ht="12.75" customHeight="1">
      <c r="A49" s="46"/>
      <c r="B49" s="45"/>
      <c r="C49" s="45"/>
      <c r="D49" s="45"/>
      <c r="E49" s="107"/>
      <c r="F49" s="107"/>
      <c r="G49" s="107"/>
      <c r="H49" s="107"/>
      <c r="I49" s="107"/>
      <c r="J49" s="107"/>
      <c r="K49" s="47"/>
    </row>
    <row r="50" ht="12.75" customHeight="1">
      <c r="A50" s="72"/>
      <c r="B50" s="73"/>
      <c r="C50" s="73"/>
      <c r="D50" s="73"/>
      <c r="E50" s="73"/>
      <c r="F50" s="73"/>
      <c r="G50" s="73"/>
      <c r="H50" s="73"/>
      <c r="I50" s="73"/>
      <c r="J50" s="73"/>
      <c r="K50" s="76"/>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F2"/>
    <mergeCell ref="B4:J4"/>
    <mergeCell ref="F5:G5"/>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5.29"/>
    <col customWidth="1" min="3" max="3" width="57.14"/>
    <col customWidth="1" min="4" max="4" width="10.14"/>
    <col customWidth="1" min="5" max="7" width="14.0"/>
    <col customWidth="1" min="8" max="8" width="14.43"/>
    <col customWidth="1" min="9" max="10" width="14.0"/>
    <col customWidth="1" min="11" max="26" width="8.71"/>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104</v>
      </c>
      <c r="C2" s="17"/>
      <c r="D2" s="17"/>
      <c r="E2" s="17"/>
      <c r="F2" s="18"/>
      <c r="G2" s="2"/>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87.0" customHeight="1">
      <c r="A4" s="15"/>
      <c r="B4" s="22" t="s">
        <v>105</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21"/>
      <c r="E5" s="23"/>
      <c r="F5" s="24"/>
      <c r="G5" s="18"/>
      <c r="H5" s="25"/>
      <c r="I5" s="25"/>
      <c r="J5" s="21"/>
      <c r="K5" s="20"/>
      <c r="L5" s="14"/>
      <c r="M5" s="14"/>
      <c r="N5" s="14"/>
      <c r="O5" s="14"/>
      <c r="P5" s="14"/>
      <c r="Q5" s="14"/>
      <c r="R5" s="14"/>
      <c r="S5" s="14"/>
      <c r="T5" s="14"/>
      <c r="U5" s="14"/>
      <c r="V5" s="14"/>
      <c r="W5" s="14"/>
      <c r="X5" s="14"/>
      <c r="Y5" s="14"/>
      <c r="Z5" s="14"/>
    </row>
    <row r="6" ht="12.75" customHeight="1">
      <c r="A6" s="46"/>
      <c r="B6" s="48" t="s">
        <v>106</v>
      </c>
      <c r="C6" s="90"/>
      <c r="D6" s="90"/>
      <c r="E6" s="90"/>
      <c r="F6" s="45"/>
      <c r="G6" s="45"/>
      <c r="H6" s="45"/>
      <c r="I6" s="45"/>
      <c r="J6" s="45"/>
      <c r="K6" s="47"/>
    </row>
    <row r="7" ht="5.25" customHeight="1">
      <c r="A7" s="46"/>
      <c r="B7" s="48"/>
      <c r="C7" s="45"/>
      <c r="D7" s="48"/>
      <c r="E7" s="48"/>
      <c r="F7" s="48"/>
      <c r="G7" s="45"/>
      <c r="H7" s="45"/>
      <c r="I7" s="45"/>
      <c r="J7" s="45"/>
      <c r="K7" s="47"/>
    </row>
    <row r="8" ht="12.75" customHeight="1">
      <c r="A8" s="46"/>
      <c r="B8" s="45"/>
      <c r="C8" s="45"/>
      <c r="D8" s="50" t="s">
        <v>16</v>
      </c>
      <c r="E8" s="33">
        <v>2005.0</v>
      </c>
      <c r="F8" s="33">
        <f t="shared" ref="F8:J8" si="1">E8+1</f>
        <v>2006</v>
      </c>
      <c r="G8" s="33">
        <f t="shared" si="1"/>
        <v>2007</v>
      </c>
      <c r="H8" s="33">
        <f t="shared" si="1"/>
        <v>2008</v>
      </c>
      <c r="I8" s="33">
        <f t="shared" si="1"/>
        <v>2009</v>
      </c>
      <c r="J8" s="78">
        <f t="shared" si="1"/>
        <v>2010</v>
      </c>
      <c r="K8" s="47"/>
    </row>
    <row r="9" ht="12.75" customHeight="1">
      <c r="A9" s="46"/>
      <c r="B9" s="53" t="s">
        <v>80</v>
      </c>
      <c r="C9" s="53"/>
      <c r="D9" s="93"/>
      <c r="E9" s="56"/>
      <c r="F9" s="56"/>
      <c r="G9" s="56"/>
      <c r="H9" s="56"/>
      <c r="I9" s="56"/>
      <c r="J9" s="57"/>
      <c r="K9" s="47"/>
    </row>
    <row r="10" ht="12.75" customHeight="1">
      <c r="A10" s="46"/>
      <c r="B10" s="66" t="s">
        <v>45</v>
      </c>
      <c r="C10" s="21"/>
      <c r="D10" s="94"/>
      <c r="E10" s="49"/>
      <c r="F10" s="49"/>
      <c r="G10" s="49"/>
      <c r="H10" s="49"/>
      <c r="I10" s="49"/>
      <c r="J10" s="80"/>
      <c r="K10" s="47"/>
    </row>
    <row r="11" ht="12.75" customHeight="1">
      <c r="A11" s="46"/>
      <c r="B11" s="58">
        <v>1.0</v>
      </c>
      <c r="C11" s="21" t="s">
        <v>81</v>
      </c>
      <c r="D11" s="49"/>
      <c r="E11" s="95">
        <f>'19-6'!E14</f>
        <v>6164.383562</v>
      </c>
      <c r="F11" s="95">
        <f>'19-6'!F14</f>
        <v>6932.157534</v>
      </c>
      <c r="G11" s="95">
        <f>'19-6'!G14</f>
        <v>7777.880753</v>
      </c>
      <c r="H11" s="95">
        <f>'19-6'!H14</f>
        <v>8708.751664</v>
      </c>
      <c r="I11" s="95">
        <f>'19-6'!I14</f>
        <v>9732.597946</v>
      </c>
      <c r="J11" s="95">
        <f>'19-6'!J14</f>
        <v>10857.92958</v>
      </c>
      <c r="K11" s="47"/>
    </row>
    <row r="12" ht="12.75" customHeight="1">
      <c r="A12" s="46"/>
      <c r="B12" s="58">
        <f t="shared" ref="B12:B17" si="2">B11+1</f>
        <v>2</v>
      </c>
      <c r="C12" s="21" t="s">
        <v>46</v>
      </c>
      <c r="D12" s="49"/>
      <c r="E12" s="95">
        <f>'19-6'!E11</f>
        <v>18493.15068</v>
      </c>
      <c r="F12" s="95">
        <f>'19-6'!F11</f>
        <v>20796.4726</v>
      </c>
      <c r="G12" s="95">
        <f>'19-6'!G11</f>
        <v>23333.64226</v>
      </c>
      <c r="H12" s="95">
        <f>'19-6'!H11</f>
        <v>26126.25499</v>
      </c>
      <c r="I12" s="95">
        <f>'19-6'!I11</f>
        <v>29197.79384</v>
      </c>
      <c r="J12" s="95">
        <f>'19-6'!J11</f>
        <v>32573.78875</v>
      </c>
      <c r="K12" s="47"/>
    </row>
    <row r="13" ht="12.75" customHeight="1">
      <c r="A13" s="46"/>
      <c r="B13" s="58">
        <f t="shared" si="2"/>
        <v>3</v>
      </c>
      <c r="C13" s="41" t="s">
        <v>82</v>
      </c>
      <c r="D13" s="92"/>
      <c r="E13" s="95">
        <f>'19-6'!E12+'19-6'!E13</f>
        <v>6164.383562</v>
      </c>
      <c r="F13" s="95">
        <f>'19-6'!F12+'19-6'!F13</f>
        <v>6937.594521</v>
      </c>
      <c r="G13" s="95">
        <f>'19-6'!G12+'19-6'!G13</f>
        <v>7791.636329</v>
      </c>
      <c r="H13" s="95">
        <f>'19-6'!H12+'19-6'!H13</f>
        <v>8734.484468</v>
      </c>
      <c r="I13" s="95">
        <f>'19-6'!I12+'19-6'!I13</f>
        <v>9774.888964</v>
      </c>
      <c r="J13" s="95">
        <f>'19-6'!J12+'19-6'!J13</f>
        <v>10922.44962</v>
      </c>
      <c r="K13" s="47"/>
    </row>
    <row r="14" ht="12.75" customHeight="1">
      <c r="A14" s="46"/>
      <c r="B14" s="58">
        <f t="shared" si="2"/>
        <v>4</v>
      </c>
      <c r="C14" s="21" t="s">
        <v>49</v>
      </c>
      <c r="D14" s="49"/>
      <c r="E14" s="95">
        <f t="shared" ref="E14:J14" si="3">SUM(E11:E13)</f>
        <v>30821.91781</v>
      </c>
      <c r="F14" s="95">
        <f t="shared" si="3"/>
        <v>34666.22466</v>
      </c>
      <c r="G14" s="95">
        <f t="shared" si="3"/>
        <v>38903.15934</v>
      </c>
      <c r="H14" s="95">
        <f t="shared" si="3"/>
        <v>43569.49112</v>
      </c>
      <c r="I14" s="95">
        <f t="shared" si="3"/>
        <v>48705.28075</v>
      </c>
      <c r="J14" s="95">
        <f t="shared" si="3"/>
        <v>54354.16795</v>
      </c>
      <c r="K14" s="47"/>
    </row>
    <row r="15" ht="12.75" customHeight="1">
      <c r="A15" s="46"/>
      <c r="B15" s="58">
        <f t="shared" si="2"/>
        <v>5</v>
      </c>
      <c r="C15" s="21" t="s">
        <v>83</v>
      </c>
      <c r="D15" s="49"/>
      <c r="E15" s="95">
        <f>49500</f>
        <v>49500</v>
      </c>
      <c r="F15" s="95">
        <f>E15+'19-4'!F37+'19-4'!F38</f>
        <v>49050</v>
      </c>
      <c r="G15" s="95">
        <f>F15+'19-4'!G37+'19-4'!G38</f>
        <v>48645</v>
      </c>
      <c r="H15" s="95">
        <f>G15+'19-4'!H37+'19-4'!H38</f>
        <v>48280</v>
      </c>
      <c r="I15" s="95">
        <f>H15+'19-4'!I37+'19-4'!I38</f>
        <v>47952</v>
      </c>
      <c r="J15" s="95">
        <f>I15+'19-4'!J37+'19-4'!J38</f>
        <v>61157</v>
      </c>
      <c r="K15" s="47"/>
    </row>
    <row r="16" ht="12.75" customHeight="1">
      <c r="A16" s="46"/>
      <c r="B16" s="58">
        <f t="shared" si="2"/>
        <v>6</v>
      </c>
      <c r="C16" s="41" t="s">
        <v>84</v>
      </c>
      <c r="D16" s="92"/>
      <c r="E16" s="95">
        <f t="shared" ref="E16:J16" si="4">72332</f>
        <v>72332</v>
      </c>
      <c r="F16" s="95">
        <f t="shared" si="4"/>
        <v>72332</v>
      </c>
      <c r="G16" s="95">
        <f t="shared" si="4"/>
        <v>72332</v>
      </c>
      <c r="H16" s="95">
        <f t="shared" si="4"/>
        <v>72332</v>
      </c>
      <c r="I16" s="95">
        <f t="shared" si="4"/>
        <v>72332</v>
      </c>
      <c r="J16" s="95">
        <f t="shared" si="4"/>
        <v>72332</v>
      </c>
      <c r="K16" s="47"/>
    </row>
    <row r="17" ht="12.75" customHeight="1">
      <c r="A17" s="46"/>
      <c r="B17" s="58">
        <f t="shared" si="2"/>
        <v>7</v>
      </c>
      <c r="C17" s="21" t="s">
        <v>85</v>
      </c>
      <c r="D17" s="49"/>
      <c r="E17" s="95">
        <f t="shared" ref="E17:G17" si="5">SUM(E14:E16)</f>
        <v>152653.9178</v>
      </c>
      <c r="F17" s="95">
        <f t="shared" si="5"/>
        <v>156048.2247</v>
      </c>
      <c r="G17" s="95">
        <f t="shared" si="5"/>
        <v>159880.1593</v>
      </c>
      <c r="H17" s="95">
        <f>_xlfn.CEILING.MATH(SUM(H14:H16))</f>
        <v>164182</v>
      </c>
      <c r="I17" s="95">
        <f t="shared" ref="I17:J17" si="6">SUM(I14:I16)</f>
        <v>168989.2807</v>
      </c>
      <c r="J17" s="95">
        <f t="shared" si="6"/>
        <v>187843.168</v>
      </c>
      <c r="K17" s="47"/>
    </row>
    <row r="18" ht="12.75" customHeight="1">
      <c r="A18" s="46"/>
      <c r="B18" s="66" t="s">
        <v>50</v>
      </c>
      <c r="C18" s="21"/>
      <c r="D18" s="94"/>
      <c r="E18" s="96"/>
      <c r="F18" s="96"/>
      <c r="G18" s="96"/>
      <c r="H18" s="96"/>
      <c r="I18" s="96"/>
      <c r="J18" s="97"/>
      <c r="K18" s="47"/>
    </row>
    <row r="19" ht="12.75" customHeight="1">
      <c r="A19" s="46"/>
      <c r="B19" s="58">
        <f>B17+1</f>
        <v>8</v>
      </c>
      <c r="C19" s="21" t="s">
        <v>52</v>
      </c>
      <c r="D19" s="49"/>
      <c r="E19" s="95">
        <f>'19-6'!E18+'19-6'!E17</f>
        <v>4654.109589</v>
      </c>
      <c r="F19" s="95">
        <f>'19-6'!F18+'19-6'!F17</f>
        <v>5280.333134</v>
      </c>
      <c r="G19" s="95">
        <f>'19-6'!G18+'19-6'!G17</f>
        <v>6094.033863</v>
      </c>
      <c r="H19" s="95">
        <f>'19-6'!H18+'19-6'!H17</f>
        <v>6970.296221</v>
      </c>
      <c r="I19" s="95">
        <f>'19-6'!I18+'19-6'!I17</f>
        <v>7808.721627</v>
      </c>
      <c r="J19" s="95">
        <f>'19-6'!J18+'19-6'!J17</f>
        <v>8706.468851</v>
      </c>
      <c r="K19" s="47"/>
    </row>
    <row r="20" ht="12.75" customHeight="1">
      <c r="A20" s="46"/>
      <c r="B20" s="58">
        <f t="shared" ref="B20:B21" si="7">B19+1</f>
        <v>9</v>
      </c>
      <c r="C20" s="41" t="s">
        <v>86</v>
      </c>
      <c r="D20" s="92"/>
      <c r="E20" s="95">
        <v>100000.0</v>
      </c>
      <c r="F20" s="95">
        <f>'19-4'!F35</f>
        <v>100000</v>
      </c>
      <c r="G20" s="95">
        <f>'19-4'!G35</f>
        <v>100000</v>
      </c>
      <c r="H20" s="95">
        <f>'19-4'!H35</f>
        <v>100000</v>
      </c>
      <c r="I20" s="95">
        <f>'19-4'!I35</f>
        <v>100000</v>
      </c>
      <c r="J20" s="95">
        <f>'19-4'!J35</f>
        <v>115000</v>
      </c>
      <c r="K20" s="47"/>
    </row>
    <row r="21" ht="12.75" customHeight="1">
      <c r="A21" s="46"/>
      <c r="B21" s="58">
        <f t="shared" si="7"/>
        <v>10</v>
      </c>
      <c r="C21" s="21" t="s">
        <v>87</v>
      </c>
      <c r="D21" s="49"/>
      <c r="E21" s="95">
        <f t="shared" ref="E21:J21" si="8">SUM(E19:E20)</f>
        <v>104654.1096</v>
      </c>
      <c r="F21" s="95">
        <f t="shared" si="8"/>
        <v>105280.3331</v>
      </c>
      <c r="G21" s="95">
        <f t="shared" si="8"/>
        <v>106094.0339</v>
      </c>
      <c r="H21" s="95">
        <f t="shared" si="8"/>
        <v>106970.2962</v>
      </c>
      <c r="I21" s="95">
        <f t="shared" si="8"/>
        <v>107808.7216</v>
      </c>
      <c r="J21" s="95">
        <f t="shared" si="8"/>
        <v>123706.4689</v>
      </c>
      <c r="K21" s="47"/>
    </row>
    <row r="22" ht="12.75" customHeight="1">
      <c r="A22" s="46"/>
      <c r="B22" s="66" t="s">
        <v>88</v>
      </c>
      <c r="C22" s="66"/>
      <c r="D22" s="94"/>
      <c r="E22" s="96"/>
      <c r="F22" s="96"/>
      <c r="G22" s="96"/>
      <c r="H22" s="96"/>
      <c r="I22" s="96"/>
      <c r="J22" s="97"/>
      <c r="K22" s="47"/>
    </row>
    <row r="23" ht="12.75" customHeight="1">
      <c r="A23" s="46"/>
      <c r="B23" s="58">
        <f>B21+1</f>
        <v>11</v>
      </c>
      <c r="C23" s="21" t="s">
        <v>89</v>
      </c>
      <c r="D23" s="49"/>
      <c r="E23" s="98"/>
      <c r="F23" s="95">
        <f t="shared" ref="F23:J23" si="9">E27</f>
        <v>48000</v>
      </c>
      <c r="G23" s="95">
        <f t="shared" si="9"/>
        <v>50768.0833</v>
      </c>
      <c r="H23" s="95">
        <f t="shared" si="9"/>
        <v>53786.31726</v>
      </c>
      <c r="I23" s="95">
        <f t="shared" si="9"/>
        <v>57211.38668</v>
      </c>
      <c r="J23" s="95">
        <f t="shared" si="9"/>
        <v>61180.7509</v>
      </c>
      <c r="K23" s="47"/>
    </row>
    <row r="24" ht="12.75" customHeight="1">
      <c r="A24" s="46"/>
      <c r="B24" s="58">
        <f t="shared" ref="B24:B28" si="10">B23+1</f>
        <v>12</v>
      </c>
      <c r="C24" s="21" t="s">
        <v>35</v>
      </c>
      <c r="D24" s="49"/>
      <c r="E24" s="99">
        <v>-5000.0</v>
      </c>
      <c r="F24" s="95">
        <f>'19-4'!F30</f>
        <v>4594.561563</v>
      </c>
      <c r="G24" s="95">
        <f>'19-4'!G30</f>
        <v>5065.374389</v>
      </c>
      <c r="H24" s="95">
        <f>'19-4'!H30</f>
        <v>6107.013003</v>
      </c>
      <c r="I24" s="95">
        <f>'19-4'!I30</f>
        <v>7935.855713</v>
      </c>
      <c r="J24" s="95">
        <f>'19-4'!J30</f>
        <v>8547.314856</v>
      </c>
      <c r="K24" s="47"/>
    </row>
    <row r="25" ht="12.75" customHeight="1">
      <c r="A25" s="46"/>
      <c r="B25" s="58">
        <f t="shared" si="10"/>
        <v>13</v>
      </c>
      <c r="C25" s="21" t="s">
        <v>90</v>
      </c>
      <c r="D25" s="49"/>
      <c r="E25" s="95"/>
      <c r="F25" s="95">
        <f>IF('19-8'!F19&gt;1,-'19-8'!F19,0)</f>
        <v>-1826.478258</v>
      </c>
      <c r="G25" s="95">
        <f>IF('19-8'!G19&gt;1,-'19-8'!G19,0)</f>
        <v>-2047.140433</v>
      </c>
      <c r="H25" s="95">
        <f>IF('19-8'!H19&gt;1,-'19-8'!H19,0)</f>
        <v>-2681.943581</v>
      </c>
      <c r="I25" s="95">
        <f>IF('19-8'!I19&gt;1,-'19-8'!I19,0)</f>
        <v>-3966.491494</v>
      </c>
      <c r="J25" s="95">
        <f>IF('19-8'!J19&gt;1,-'19-8'!J19,0)</f>
        <v>-5591.174874</v>
      </c>
      <c r="K25" s="47"/>
    </row>
    <row r="26" ht="12.75" customHeight="1">
      <c r="A26" s="46"/>
      <c r="B26" s="58">
        <f t="shared" si="10"/>
        <v>14</v>
      </c>
      <c r="C26" s="41" t="s">
        <v>91</v>
      </c>
      <c r="D26" s="92"/>
      <c r="E26" s="95">
        <v>53000.0</v>
      </c>
      <c r="F26" s="95">
        <f>IF('19-7'!F19&lt;0,-'19-7'!F19,0)</f>
        <v>0</v>
      </c>
      <c r="G26" s="95">
        <f>IF('19-7'!G19&lt;0,-'19-7'!G19,0)</f>
        <v>0</v>
      </c>
      <c r="H26" s="95">
        <f>IF('19-7'!H19&lt;0,-'19-7'!H19,0)</f>
        <v>0</v>
      </c>
      <c r="I26" s="95">
        <f>IF('19-7'!I19&lt;0,-'19-7'!I19,0)</f>
        <v>0</v>
      </c>
      <c r="J26" s="95">
        <f>IF('19-7'!J19&lt;0,-'19-7'!J19,0)</f>
        <v>0</v>
      </c>
      <c r="K26" s="47"/>
    </row>
    <row r="27" ht="12.75" customHeight="1">
      <c r="A27" s="46"/>
      <c r="B27" s="58">
        <f t="shared" si="10"/>
        <v>15</v>
      </c>
      <c r="C27" s="21" t="s">
        <v>88</v>
      </c>
      <c r="D27" s="49"/>
      <c r="E27" s="95">
        <f t="shared" ref="E27:J27" si="11">SUM(E23:E26)</f>
        <v>48000</v>
      </c>
      <c r="F27" s="95">
        <f t="shared" si="11"/>
        <v>50768.0833</v>
      </c>
      <c r="G27" s="95">
        <f t="shared" si="11"/>
        <v>53786.31726</v>
      </c>
      <c r="H27" s="95">
        <f t="shared" si="11"/>
        <v>57211.38668</v>
      </c>
      <c r="I27" s="95">
        <f t="shared" si="11"/>
        <v>61180.7509</v>
      </c>
      <c r="J27" s="95">
        <f t="shared" si="11"/>
        <v>64136.89088</v>
      </c>
      <c r="K27" s="47"/>
    </row>
    <row r="28" ht="12.75" customHeight="1">
      <c r="A28" s="46"/>
      <c r="B28" s="62">
        <f t="shared" si="10"/>
        <v>16</v>
      </c>
      <c r="C28" s="41" t="s">
        <v>92</v>
      </c>
      <c r="D28" s="91"/>
      <c r="E28" s="95">
        <f t="shared" ref="E28:J28" si="12">E27+E21</f>
        <v>152654.1096</v>
      </c>
      <c r="F28" s="95">
        <f t="shared" si="12"/>
        <v>156048.4164</v>
      </c>
      <c r="G28" s="95">
        <f t="shared" si="12"/>
        <v>159880.3511</v>
      </c>
      <c r="H28" s="95">
        <f t="shared" si="12"/>
        <v>164181.6829</v>
      </c>
      <c r="I28" s="95">
        <f t="shared" si="12"/>
        <v>168989.4725</v>
      </c>
      <c r="J28" s="95">
        <f t="shared" si="12"/>
        <v>187843.3597</v>
      </c>
      <c r="K28" s="47"/>
    </row>
    <row r="29" ht="12.75" customHeight="1">
      <c r="A29" s="46"/>
      <c r="B29" s="45"/>
      <c r="C29" s="45"/>
      <c r="D29" s="45"/>
      <c r="E29" s="96"/>
      <c r="F29" s="96"/>
      <c r="G29" s="96"/>
      <c r="H29" s="96"/>
      <c r="I29" s="96"/>
      <c r="J29" s="96"/>
      <c r="K29" s="47"/>
    </row>
    <row r="30" ht="12.75" customHeight="1">
      <c r="A30" s="46"/>
      <c r="B30" s="53" t="s">
        <v>93</v>
      </c>
      <c r="C30" s="53"/>
      <c r="D30" s="93"/>
      <c r="E30" s="100"/>
      <c r="F30" s="100"/>
      <c r="G30" s="100"/>
      <c r="H30" s="100"/>
      <c r="I30" s="100"/>
      <c r="J30" s="101"/>
      <c r="K30" s="47"/>
    </row>
    <row r="31" ht="12.75" customHeight="1">
      <c r="A31" s="46"/>
      <c r="B31" s="58">
        <v>1.0</v>
      </c>
      <c r="C31" s="21" t="s">
        <v>35</v>
      </c>
      <c r="D31" s="49"/>
      <c r="E31" s="97"/>
      <c r="F31" s="102">
        <f>'19-4'!F30</f>
        <v>4594.561563</v>
      </c>
      <c r="G31" s="95">
        <f>'19-4'!G30</f>
        <v>5065.374389</v>
      </c>
      <c r="H31" s="95">
        <f>'19-4'!H30</f>
        <v>6107.013003</v>
      </c>
      <c r="I31" s="95">
        <f>'19-4'!I30</f>
        <v>7935.855713</v>
      </c>
      <c r="J31" s="95">
        <f>'19-4'!J30</f>
        <v>8547.314856</v>
      </c>
      <c r="K31" s="47"/>
    </row>
    <row r="32" ht="12.75" customHeight="1">
      <c r="A32" s="46"/>
      <c r="B32" s="58">
        <f t="shared" ref="B32:B45" si="13">B31+1</f>
        <v>2</v>
      </c>
      <c r="C32" s="21" t="s">
        <v>19</v>
      </c>
      <c r="D32" s="49"/>
      <c r="E32" s="97"/>
      <c r="F32" s="102">
        <f>-'19-4'!F25</f>
        <v>5450</v>
      </c>
      <c r="G32" s="95">
        <f>-'19-4'!G25</f>
        <v>5405</v>
      </c>
      <c r="H32" s="95">
        <f>-'19-4'!H25</f>
        <v>5365</v>
      </c>
      <c r="I32" s="95">
        <f>-'19-4'!I25</f>
        <v>5328</v>
      </c>
      <c r="J32" s="95">
        <f>-'19-4'!J25</f>
        <v>6795</v>
      </c>
      <c r="K32" s="47"/>
    </row>
    <row r="33" ht="12.75" customHeight="1">
      <c r="A33" s="46"/>
      <c r="B33" s="58">
        <f t="shared" si="13"/>
        <v>3</v>
      </c>
      <c r="C33" s="21" t="s">
        <v>94</v>
      </c>
      <c r="D33" s="49"/>
      <c r="E33" s="96"/>
      <c r="F33" s="103"/>
      <c r="G33" s="103"/>
      <c r="H33" s="103"/>
      <c r="I33" s="103"/>
      <c r="J33" s="102"/>
      <c r="K33" s="47"/>
    </row>
    <row r="34" ht="12.75" customHeight="1">
      <c r="A34" s="46"/>
      <c r="B34" s="58">
        <f t="shared" si="13"/>
        <v>4</v>
      </c>
      <c r="C34" s="44" t="s">
        <v>46</v>
      </c>
      <c r="D34" s="49"/>
      <c r="E34" s="97"/>
      <c r="F34" s="102">
        <f t="shared" ref="F34:J34" si="14">-(F12-E12)</f>
        <v>-2303.321918</v>
      </c>
      <c r="G34" s="95">
        <f t="shared" si="14"/>
        <v>-2537.169658</v>
      </c>
      <c r="H34" s="95">
        <f t="shared" si="14"/>
        <v>-2792.612731</v>
      </c>
      <c r="I34" s="95">
        <f t="shared" si="14"/>
        <v>-3071.538848</v>
      </c>
      <c r="J34" s="95">
        <f t="shared" si="14"/>
        <v>-3375.994913</v>
      </c>
      <c r="K34" s="47"/>
    </row>
    <row r="35" ht="12.75" customHeight="1">
      <c r="A35" s="46"/>
      <c r="B35" s="58">
        <f t="shared" si="13"/>
        <v>5</v>
      </c>
      <c r="C35" s="44" t="s">
        <v>82</v>
      </c>
      <c r="D35" s="49"/>
      <c r="E35" s="97"/>
      <c r="F35" s="102">
        <f t="shared" ref="F35:J35" si="15">-(F13-E13)</f>
        <v>-773.2109589</v>
      </c>
      <c r="G35" s="95">
        <f t="shared" si="15"/>
        <v>-854.0418082</v>
      </c>
      <c r="H35" s="95">
        <f t="shared" si="15"/>
        <v>-942.8481397</v>
      </c>
      <c r="I35" s="95">
        <f t="shared" si="15"/>
        <v>-1040.404495</v>
      </c>
      <c r="J35" s="95">
        <f t="shared" si="15"/>
        <v>-1147.560656</v>
      </c>
      <c r="K35" s="47"/>
    </row>
    <row r="36" ht="12.75" customHeight="1">
      <c r="A36" s="46"/>
      <c r="B36" s="58">
        <f t="shared" si="13"/>
        <v>6</v>
      </c>
      <c r="C36" s="104" t="s">
        <v>52</v>
      </c>
      <c r="D36" s="91"/>
      <c r="E36" s="105"/>
      <c r="F36" s="102">
        <f t="shared" ref="F36:J36" si="16">F19-E19</f>
        <v>626.2235445</v>
      </c>
      <c r="G36" s="95">
        <f t="shared" si="16"/>
        <v>813.7007291</v>
      </c>
      <c r="H36" s="95">
        <f t="shared" si="16"/>
        <v>876.2623584</v>
      </c>
      <c r="I36" s="95">
        <f t="shared" si="16"/>
        <v>838.425406</v>
      </c>
      <c r="J36" s="95">
        <f t="shared" si="16"/>
        <v>897.7472237</v>
      </c>
      <c r="K36" s="47"/>
    </row>
    <row r="37" ht="12.75" customHeight="1">
      <c r="A37" s="46"/>
      <c r="B37" s="58">
        <f t="shared" si="13"/>
        <v>7</v>
      </c>
      <c r="C37" s="21" t="s">
        <v>95</v>
      </c>
      <c r="D37" s="49"/>
      <c r="E37" s="97"/>
      <c r="F37" s="102">
        <f t="shared" ref="F37:J37" si="17">SUM(F31:F36)</f>
        <v>7594.25223</v>
      </c>
      <c r="G37" s="95">
        <f t="shared" si="17"/>
        <v>7892.863652</v>
      </c>
      <c r="H37" s="95">
        <f t="shared" si="17"/>
        <v>8612.814491</v>
      </c>
      <c r="I37" s="95">
        <f t="shared" si="17"/>
        <v>9990.337776</v>
      </c>
      <c r="J37" s="95">
        <f t="shared" si="17"/>
        <v>11716.50651</v>
      </c>
      <c r="K37" s="47"/>
    </row>
    <row r="38" ht="12.75" customHeight="1">
      <c r="A38" s="46"/>
      <c r="B38" s="58">
        <f t="shared" si="13"/>
        <v>8</v>
      </c>
      <c r="C38" s="21" t="s">
        <v>96</v>
      </c>
      <c r="D38" s="49"/>
      <c r="E38" s="97"/>
      <c r="F38" s="102">
        <f>'19-8'!F15</f>
        <v>-5000</v>
      </c>
      <c r="G38" s="95">
        <f>'19-8'!G15</f>
        <v>-5000</v>
      </c>
      <c r="H38" s="95">
        <f>'19-8'!H15</f>
        <v>-5000</v>
      </c>
      <c r="I38" s="95">
        <f>'19-8'!I15</f>
        <v>-5000</v>
      </c>
      <c r="J38" s="95">
        <f>'19-8'!J15</f>
        <v>-20000</v>
      </c>
      <c r="K38" s="47"/>
    </row>
    <row r="39" ht="12.75" customHeight="1">
      <c r="A39" s="46"/>
      <c r="B39" s="58">
        <f t="shared" si="13"/>
        <v>9</v>
      </c>
      <c r="C39" s="41" t="s">
        <v>97</v>
      </c>
      <c r="D39" s="91"/>
      <c r="E39" s="106"/>
      <c r="F39" s="103"/>
      <c r="G39" s="103"/>
      <c r="H39" s="103"/>
      <c r="I39" s="103"/>
      <c r="J39" s="102"/>
      <c r="K39" s="47"/>
    </row>
    <row r="40" ht="12.75" customHeight="1">
      <c r="A40" s="46"/>
      <c r="B40" s="58">
        <f t="shared" si="13"/>
        <v>10</v>
      </c>
      <c r="C40" s="21" t="s">
        <v>98</v>
      </c>
      <c r="D40" s="49"/>
      <c r="E40" s="97"/>
      <c r="F40" s="102">
        <f t="shared" ref="F40:J40" si="18">SUM(F38:F39)</f>
        <v>-5000</v>
      </c>
      <c r="G40" s="95">
        <f t="shared" si="18"/>
        <v>-5000</v>
      </c>
      <c r="H40" s="95">
        <f t="shared" si="18"/>
        <v>-5000</v>
      </c>
      <c r="I40" s="95">
        <f t="shared" si="18"/>
        <v>-5000</v>
      </c>
      <c r="J40" s="95">
        <f t="shared" si="18"/>
        <v>-20000</v>
      </c>
      <c r="K40" s="47"/>
    </row>
    <row r="41" ht="12.75" customHeight="1">
      <c r="A41" s="46"/>
      <c r="B41" s="58">
        <f t="shared" si="13"/>
        <v>11</v>
      </c>
      <c r="C41" s="21" t="s">
        <v>99</v>
      </c>
      <c r="D41" s="49"/>
      <c r="E41" s="97"/>
      <c r="F41" s="102">
        <f t="shared" ref="F41:J41" si="19">F20-E20</f>
        <v>0</v>
      </c>
      <c r="G41" s="95">
        <f t="shared" si="19"/>
        <v>0</v>
      </c>
      <c r="H41" s="95">
        <f t="shared" si="19"/>
        <v>0</v>
      </c>
      <c r="I41" s="95">
        <f t="shared" si="19"/>
        <v>0</v>
      </c>
      <c r="J41" s="95">
        <f t="shared" si="19"/>
        <v>15000</v>
      </c>
      <c r="K41" s="47"/>
    </row>
    <row r="42" ht="12.75" customHeight="1">
      <c r="A42" s="46"/>
      <c r="B42" s="58">
        <f t="shared" si="13"/>
        <v>12</v>
      </c>
      <c r="C42" s="21" t="s">
        <v>90</v>
      </c>
      <c r="D42" s="49"/>
      <c r="E42" s="97"/>
      <c r="F42" s="102">
        <f t="shared" ref="F42:J42" si="20">F25</f>
        <v>-1826.478258</v>
      </c>
      <c r="G42" s="95">
        <f t="shared" si="20"/>
        <v>-2047.140433</v>
      </c>
      <c r="H42" s="95">
        <f t="shared" si="20"/>
        <v>-2681.943581</v>
      </c>
      <c r="I42" s="95">
        <f t="shared" si="20"/>
        <v>-3966.491494</v>
      </c>
      <c r="J42" s="95">
        <f t="shared" si="20"/>
        <v>-5591.174874</v>
      </c>
      <c r="K42" s="47"/>
    </row>
    <row r="43" ht="12.75" customHeight="1">
      <c r="A43" s="46"/>
      <c r="B43" s="58">
        <f t="shared" si="13"/>
        <v>13</v>
      </c>
      <c r="C43" s="41" t="s">
        <v>91</v>
      </c>
      <c r="D43" s="91"/>
      <c r="E43" s="105"/>
      <c r="F43" s="102">
        <f t="shared" ref="F43:J43" si="21">F26</f>
        <v>0</v>
      </c>
      <c r="G43" s="95">
        <f t="shared" si="21"/>
        <v>0</v>
      </c>
      <c r="H43" s="95">
        <f t="shared" si="21"/>
        <v>0</v>
      </c>
      <c r="I43" s="95">
        <f t="shared" si="21"/>
        <v>0</v>
      </c>
      <c r="J43" s="95">
        <f t="shared" si="21"/>
        <v>0</v>
      </c>
      <c r="K43" s="47"/>
    </row>
    <row r="44" ht="12.75" customHeight="1">
      <c r="A44" s="46"/>
      <c r="B44" s="58">
        <f t="shared" si="13"/>
        <v>14</v>
      </c>
      <c r="C44" s="41" t="s">
        <v>100</v>
      </c>
      <c r="D44" s="91"/>
      <c r="E44" s="105"/>
      <c r="F44" s="102">
        <f t="shared" ref="F44:J44" si="22">SUM(F41:F43)</f>
        <v>-1826.478258</v>
      </c>
      <c r="G44" s="95">
        <f t="shared" si="22"/>
        <v>-2047.140433</v>
      </c>
      <c r="H44" s="95">
        <f t="shared" si="22"/>
        <v>-2681.943581</v>
      </c>
      <c r="I44" s="95">
        <f t="shared" si="22"/>
        <v>-3966.491494</v>
      </c>
      <c r="J44" s="95">
        <f t="shared" si="22"/>
        <v>9408.825126</v>
      </c>
      <c r="K44" s="47"/>
    </row>
    <row r="45" ht="12.75" customHeight="1">
      <c r="A45" s="46"/>
      <c r="B45" s="62">
        <f t="shared" si="13"/>
        <v>15</v>
      </c>
      <c r="C45" s="41" t="s">
        <v>101</v>
      </c>
      <c r="D45" s="91"/>
      <c r="E45" s="105"/>
      <c r="F45" s="102">
        <f t="shared" ref="F45:J45" si="23">F37+F40+F44</f>
        <v>767.7739726</v>
      </c>
      <c r="G45" s="95">
        <f t="shared" si="23"/>
        <v>845.7232192</v>
      </c>
      <c r="H45" s="95">
        <f t="shared" si="23"/>
        <v>930.8709102</v>
      </c>
      <c r="I45" s="95">
        <f t="shared" si="23"/>
        <v>1023.846283</v>
      </c>
      <c r="J45" s="95">
        <f t="shared" si="23"/>
        <v>1125.331638</v>
      </c>
      <c r="K45" s="47"/>
    </row>
    <row r="46" ht="12.75" customHeight="1">
      <c r="A46" s="46"/>
      <c r="B46" s="45"/>
      <c r="C46" s="45"/>
      <c r="D46" s="45"/>
      <c r="E46" s="96"/>
      <c r="F46" s="96"/>
      <c r="G46" s="96"/>
      <c r="H46" s="96"/>
      <c r="I46" s="96"/>
      <c r="J46" s="96"/>
      <c r="K46" s="47"/>
    </row>
    <row r="47" ht="12.75" customHeight="1">
      <c r="A47" s="46"/>
      <c r="B47" s="45"/>
      <c r="C47" s="21" t="s">
        <v>102</v>
      </c>
      <c r="D47" s="45"/>
      <c r="E47" s="96"/>
      <c r="F47" s="96"/>
      <c r="G47" s="96"/>
      <c r="H47" s="96"/>
      <c r="I47" s="96"/>
      <c r="J47" s="96"/>
      <c r="K47" s="47"/>
    </row>
    <row r="48" ht="12.75" customHeight="1">
      <c r="A48" s="46"/>
      <c r="B48" s="45"/>
      <c r="C48" s="21" t="s">
        <v>103</v>
      </c>
      <c r="D48" s="21"/>
      <c r="E48" s="97"/>
      <c r="F48" s="102">
        <f t="shared" ref="F48:J48" si="24">F11-E11</f>
        <v>767.7739726</v>
      </c>
      <c r="G48" s="102">
        <f t="shared" si="24"/>
        <v>845.7232192</v>
      </c>
      <c r="H48" s="102">
        <f t="shared" si="24"/>
        <v>930.8709102</v>
      </c>
      <c r="I48" s="102">
        <f t="shared" si="24"/>
        <v>1023.846283</v>
      </c>
      <c r="J48" s="102">
        <f t="shared" si="24"/>
        <v>1125.331638</v>
      </c>
      <c r="K48" s="47"/>
    </row>
    <row r="49" ht="12.75" customHeight="1">
      <c r="A49" s="46"/>
      <c r="B49" s="45"/>
      <c r="C49" s="45"/>
      <c r="D49" s="45"/>
      <c r="E49" s="45"/>
      <c r="F49" s="45"/>
      <c r="G49" s="45"/>
      <c r="H49" s="45"/>
      <c r="I49" s="45"/>
      <c r="J49" s="45"/>
      <c r="K49" s="47"/>
    </row>
    <row r="50" ht="12.75" customHeight="1">
      <c r="A50" s="72"/>
      <c r="B50" s="73"/>
      <c r="C50" s="73"/>
      <c r="D50" s="73"/>
      <c r="E50" s="73"/>
      <c r="F50" s="73"/>
      <c r="G50" s="73"/>
      <c r="H50" s="73"/>
      <c r="I50" s="73"/>
      <c r="J50" s="73"/>
      <c r="K50" s="76"/>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F2"/>
    <mergeCell ref="B4:J4"/>
    <mergeCell ref="F5:G5"/>
  </mergeCell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4.29"/>
    <col customWidth="1" min="3" max="3" width="34.14"/>
    <col customWidth="1" min="4" max="4" width="23.57"/>
    <col customWidth="1" min="5" max="5" width="9.0"/>
    <col customWidth="1" min="6" max="11" width="12.57"/>
    <col customWidth="1" min="12" max="26" width="8.71"/>
  </cols>
  <sheetData>
    <row r="1" ht="12.75" customHeight="1">
      <c r="A1" s="108"/>
      <c r="B1" s="109"/>
      <c r="C1" s="109"/>
      <c r="D1" s="109"/>
      <c r="E1" s="109"/>
      <c r="F1" s="109"/>
      <c r="G1" s="109"/>
      <c r="H1" s="109"/>
      <c r="I1" s="109"/>
      <c r="J1" s="109"/>
      <c r="K1" s="109"/>
      <c r="L1" s="110"/>
    </row>
    <row r="2" ht="12.75" customHeight="1">
      <c r="A2" s="46"/>
      <c r="B2" s="111" t="s">
        <v>11</v>
      </c>
      <c r="C2" s="112"/>
      <c r="D2" s="112"/>
      <c r="E2" s="112"/>
      <c r="F2" s="112"/>
      <c r="G2" s="112"/>
      <c r="H2" s="112"/>
      <c r="I2" s="112"/>
      <c r="J2" s="112"/>
      <c r="K2" s="113"/>
      <c r="L2" s="47"/>
    </row>
    <row r="3" ht="12.75" customHeight="1">
      <c r="A3" s="46"/>
      <c r="B3" s="114"/>
      <c r="C3" s="49"/>
      <c r="D3" s="49"/>
      <c r="E3" s="50" t="s">
        <v>16</v>
      </c>
      <c r="F3" s="33">
        <v>2005.0</v>
      </c>
      <c r="G3" s="33">
        <f t="shared" ref="G3:K3" si="1">F3+1</f>
        <v>2006</v>
      </c>
      <c r="H3" s="33">
        <f t="shared" si="1"/>
        <v>2007</v>
      </c>
      <c r="I3" s="33">
        <f t="shared" si="1"/>
        <v>2008</v>
      </c>
      <c r="J3" s="33">
        <f t="shared" si="1"/>
        <v>2009</v>
      </c>
      <c r="K3" s="78">
        <f t="shared" si="1"/>
        <v>2010</v>
      </c>
      <c r="L3" s="47"/>
    </row>
    <row r="4" ht="12.75" customHeight="1">
      <c r="A4" s="46"/>
      <c r="B4" s="31" t="s">
        <v>107</v>
      </c>
      <c r="C4" s="32"/>
      <c r="E4" s="115" t="s">
        <v>108</v>
      </c>
      <c r="F4" s="56"/>
      <c r="G4" s="56"/>
      <c r="H4" s="56"/>
      <c r="I4" s="56"/>
      <c r="J4" s="56"/>
      <c r="K4" s="57"/>
      <c r="L4" s="47"/>
    </row>
    <row r="5" ht="12.75" customHeight="1">
      <c r="A5" s="46"/>
      <c r="B5" s="58">
        <v>1.0</v>
      </c>
      <c r="C5" s="21" t="s">
        <v>109</v>
      </c>
      <c r="D5" s="21" t="s">
        <v>110</v>
      </c>
      <c r="E5" s="116">
        <v>0.05</v>
      </c>
      <c r="F5" s="117">
        <v>10000.0</v>
      </c>
      <c r="G5" s="117">
        <f t="shared" ref="G5:K5" si="2">F5*(1+$E5)</f>
        <v>10500</v>
      </c>
      <c r="H5" s="117">
        <f t="shared" si="2"/>
        <v>11025</v>
      </c>
      <c r="I5" s="117">
        <f t="shared" si="2"/>
        <v>11576.25</v>
      </c>
      <c r="J5" s="117">
        <f t="shared" si="2"/>
        <v>12155.0625</v>
      </c>
      <c r="K5" s="118">
        <f t="shared" si="2"/>
        <v>12762.81563</v>
      </c>
      <c r="L5" s="47"/>
    </row>
    <row r="6" ht="12.75" customHeight="1">
      <c r="A6" s="46"/>
      <c r="B6" s="58">
        <f t="shared" ref="B6:B7" si="4">B5+1</f>
        <v>2</v>
      </c>
      <c r="C6" s="21" t="s">
        <v>40</v>
      </c>
      <c r="D6" s="21"/>
      <c r="E6" s="116">
        <v>0.01</v>
      </c>
      <c r="F6" s="116">
        <v>0.1</v>
      </c>
      <c r="G6" s="116">
        <f t="shared" ref="G6:K6" si="3">F6+$E$6</f>
        <v>0.11</v>
      </c>
      <c r="H6" s="116">
        <f t="shared" si="3"/>
        <v>0.12</v>
      </c>
      <c r="I6" s="116">
        <f t="shared" si="3"/>
        <v>0.13</v>
      </c>
      <c r="J6" s="116">
        <f t="shared" si="3"/>
        <v>0.14</v>
      </c>
      <c r="K6" s="119">
        <f t="shared" si="3"/>
        <v>0.15</v>
      </c>
      <c r="L6" s="47"/>
    </row>
    <row r="7" ht="12.75" customHeight="1">
      <c r="A7" s="46"/>
      <c r="B7" s="58">
        <f t="shared" si="4"/>
        <v>3</v>
      </c>
      <c r="C7" s="21" t="s">
        <v>111</v>
      </c>
      <c r="D7" s="21" t="s">
        <v>112</v>
      </c>
      <c r="E7" s="116">
        <v>0.02</v>
      </c>
      <c r="F7" s="117">
        <v>75.0</v>
      </c>
      <c r="G7" s="117">
        <f t="shared" ref="G7:K7" si="5">F7*(1+$E7)</f>
        <v>76.5</v>
      </c>
      <c r="H7" s="117">
        <f t="shared" si="5"/>
        <v>78.03</v>
      </c>
      <c r="I7" s="117">
        <f t="shared" si="5"/>
        <v>79.5906</v>
      </c>
      <c r="J7" s="117">
        <f t="shared" si="5"/>
        <v>81.182412</v>
      </c>
      <c r="K7" s="118">
        <f t="shared" si="5"/>
        <v>82.80606024</v>
      </c>
      <c r="L7" s="47"/>
    </row>
    <row r="8" ht="12.75" customHeight="1">
      <c r="A8" s="46"/>
      <c r="B8" s="66" t="s">
        <v>24</v>
      </c>
      <c r="C8" s="21"/>
      <c r="D8" s="21"/>
      <c r="E8" s="45"/>
      <c r="F8" s="45"/>
      <c r="G8" s="45"/>
      <c r="H8" s="45"/>
      <c r="I8" s="45"/>
      <c r="J8" s="45"/>
      <c r="K8" s="89"/>
      <c r="L8" s="47"/>
    </row>
    <row r="9" ht="12.75" customHeight="1">
      <c r="A9" s="46"/>
      <c r="B9" s="58">
        <f>B7+1</f>
        <v>4</v>
      </c>
      <c r="C9" s="21" t="s">
        <v>25</v>
      </c>
      <c r="D9" s="21" t="s">
        <v>112</v>
      </c>
      <c r="E9" s="116">
        <v>0.01</v>
      </c>
      <c r="F9" s="117">
        <v>16.0</v>
      </c>
      <c r="G9" s="117">
        <f t="shared" ref="G9:K9" si="6">F9*(1+$E9)</f>
        <v>16.16</v>
      </c>
      <c r="H9" s="117">
        <f t="shared" si="6"/>
        <v>16.3216</v>
      </c>
      <c r="I9" s="117">
        <f t="shared" si="6"/>
        <v>16.484816</v>
      </c>
      <c r="J9" s="117">
        <f t="shared" si="6"/>
        <v>16.64966416</v>
      </c>
      <c r="K9" s="118">
        <f t="shared" si="6"/>
        <v>16.8161608</v>
      </c>
      <c r="L9" s="47"/>
    </row>
    <row r="10" ht="12.75" customHeight="1">
      <c r="A10" s="46"/>
      <c r="B10" s="58">
        <f>B9+1</f>
        <v>5</v>
      </c>
      <c r="C10" s="21" t="s">
        <v>26</v>
      </c>
      <c r="D10" s="21" t="s">
        <v>112</v>
      </c>
      <c r="E10" s="116">
        <v>0.04</v>
      </c>
      <c r="F10" s="117">
        <v>18.0</v>
      </c>
      <c r="G10" s="117">
        <f t="shared" ref="G10:K10" si="7">F10*(1+$E10)</f>
        <v>18.72</v>
      </c>
      <c r="H10" s="117">
        <f t="shared" si="7"/>
        <v>19.4688</v>
      </c>
      <c r="I10" s="117">
        <f t="shared" si="7"/>
        <v>20.247552</v>
      </c>
      <c r="J10" s="117">
        <f t="shared" si="7"/>
        <v>21.05745408</v>
      </c>
      <c r="K10" s="118">
        <f t="shared" si="7"/>
        <v>21.89975224</v>
      </c>
      <c r="L10" s="47"/>
    </row>
    <row r="11" ht="12.75" customHeight="1">
      <c r="A11" s="46"/>
      <c r="B11" s="66" t="s">
        <v>113</v>
      </c>
      <c r="C11" s="21"/>
      <c r="D11" s="21"/>
      <c r="E11" s="45"/>
      <c r="F11" s="45"/>
      <c r="G11" s="45"/>
      <c r="H11" s="45"/>
      <c r="I11" s="45"/>
      <c r="J11" s="45"/>
      <c r="K11" s="89"/>
      <c r="L11" s="47"/>
    </row>
    <row r="12" ht="12.75" customHeight="1">
      <c r="A12" s="46"/>
      <c r="B12" s="58">
        <f>B10+1</f>
        <v>6</v>
      </c>
      <c r="C12" s="21" t="s">
        <v>28</v>
      </c>
      <c r="D12" s="21" t="s">
        <v>114</v>
      </c>
      <c r="E12" s="45"/>
      <c r="F12" s="116">
        <v>0.15</v>
      </c>
      <c r="G12" s="116">
        <v>0.165</v>
      </c>
      <c r="H12" s="116">
        <v>0.18</v>
      </c>
      <c r="I12" s="116">
        <v>0.195</v>
      </c>
      <c r="J12" s="116">
        <v>0.2</v>
      </c>
      <c r="K12" s="119">
        <v>0.2</v>
      </c>
      <c r="L12" s="47"/>
    </row>
    <row r="13" ht="12.75" customHeight="1">
      <c r="A13" s="46"/>
      <c r="B13" s="58">
        <f t="shared" ref="B13:B14" si="8">B12+1</f>
        <v>7</v>
      </c>
      <c r="C13" s="21" t="s">
        <v>29</v>
      </c>
      <c r="D13" s="21" t="s">
        <v>114</v>
      </c>
      <c r="E13" s="45"/>
      <c r="F13" s="116">
        <v>0.18</v>
      </c>
      <c r="G13" s="116">
        <v>0.15</v>
      </c>
      <c r="H13" s="116">
        <v>0.15</v>
      </c>
      <c r="I13" s="116">
        <v>0.14</v>
      </c>
      <c r="J13" s="116">
        <v>0.13</v>
      </c>
      <c r="K13" s="119">
        <v>0.13</v>
      </c>
      <c r="L13" s="47"/>
    </row>
    <row r="14" ht="12.75" customHeight="1">
      <c r="A14" s="46"/>
      <c r="B14" s="62">
        <f t="shared" si="8"/>
        <v>8</v>
      </c>
      <c r="C14" s="41" t="s">
        <v>115</v>
      </c>
      <c r="D14" s="91"/>
      <c r="E14" s="120"/>
      <c r="F14" s="121">
        <v>0.35</v>
      </c>
      <c r="G14" s="121">
        <v>0.35</v>
      </c>
      <c r="H14" s="121">
        <v>0.35</v>
      </c>
      <c r="I14" s="121">
        <v>0.35</v>
      </c>
      <c r="J14" s="121">
        <v>0.35</v>
      </c>
      <c r="K14" s="122">
        <v>0.35</v>
      </c>
      <c r="L14" s="47"/>
    </row>
    <row r="15" ht="12.75" customHeight="1">
      <c r="A15" s="46"/>
      <c r="B15" s="45"/>
      <c r="C15" s="45"/>
      <c r="D15" s="45"/>
      <c r="E15" s="45"/>
      <c r="F15" s="45"/>
      <c r="G15" s="45"/>
      <c r="H15" s="45"/>
      <c r="I15" s="45"/>
      <c r="J15" s="45"/>
      <c r="K15" s="45"/>
      <c r="L15" s="47"/>
    </row>
    <row r="16" ht="12.75" customHeight="1">
      <c r="A16" s="72"/>
      <c r="B16" s="73"/>
      <c r="C16" s="73"/>
      <c r="D16" s="73"/>
      <c r="E16" s="73"/>
      <c r="F16" s="73"/>
      <c r="G16" s="73"/>
      <c r="H16" s="73"/>
      <c r="I16" s="73"/>
      <c r="J16" s="73"/>
      <c r="K16" s="73"/>
      <c r="L16" s="76"/>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2006-10-18T00:17:45Z</dcterms:created>
  <dc:creator>jp40</dc:creator>
</cp:coreProperties>
</file>