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13-2" sheetId="2" r:id="rId5"/>
    <sheet state="visible" name="13-19" sheetId="3" r:id="rId6"/>
    <sheet state="visible" name="13-20" sheetId="4" r:id="rId7"/>
    <sheet state="visible" name="13-21" sheetId="5" r:id="rId8"/>
    <sheet state="visible" name="13-27, 13-28, 13-29" sheetId="6" r:id="rId9"/>
    <sheet state="visible" name="Tabella 13-1" sheetId="7" r:id="rId10"/>
  </sheets>
  <externalReferences>
    <externalReference r:id="rId11"/>
  </externalReferences>
  <definedNames>
    <definedName localSheetId="1" name="Compounding">'[1]5-2'!#REF!</definedName>
    <definedName localSheetId="3" name="Compounding">'[1]5-2'!#REF!</definedName>
    <definedName localSheetId="4" name="Compounding">'[1]5-2'!#REF!</definedName>
    <definedName name="Compounding">'[1]5-2'!#REF!</definedName>
  </definedNames>
  <calcPr/>
  <extLst>
    <ext uri="GoogleSheetsCustomDataVersion2">
      <go:sheetsCustomData xmlns:go="http://customooxmlschemas.google.com/" r:id="rId12" roundtripDataChecksum="YiUvJ4OgZB7JVby0lKPv6cPUsJUOF6MNIZa2Rt57LQ0="/>
    </ext>
  </extLst>
</workbook>
</file>

<file path=xl/sharedStrings.xml><?xml version="1.0" encoding="utf-8"?>
<sst xmlns="http://schemas.openxmlformats.org/spreadsheetml/2006/main" count="220" uniqueCount="127">
  <si>
    <t>Problemi</t>
  </si>
  <si>
    <t>Topics</t>
  </si>
  <si>
    <t>Problem 13-2</t>
  </si>
  <si>
    <t>CAPM</t>
  </si>
  <si>
    <t>Problema 13-19</t>
  </si>
  <si>
    <t>Self-Financed Portfolio</t>
  </si>
  <si>
    <t>Problema 13-20</t>
  </si>
  <si>
    <t>Correlation</t>
  </si>
  <si>
    <t>Problema 13-21</t>
  </si>
  <si>
    <t>Problemi 13-27, 13-28, 13-29</t>
  </si>
  <si>
    <t>Fama-French-Carhart Model</t>
  </si>
  <si>
    <t>Tabella 13-1</t>
  </si>
  <si>
    <t>Problema 13-2</t>
  </si>
  <si>
    <t>Supponete che il CAPM rappresenti correttamente i rendimenti delle azioni. Il rendimento atteso del mercato è l'8% con volatilità dell'8% e il tasso di interesse privo di rischio è il 4%. Vengono fornite nuove informazioni che non cambiano i dati precedenti, ma fanno variare il rendimento atteso delle seguenti azioni:</t>
  </si>
  <si>
    <t>rendimento atteso</t>
  </si>
  <si>
    <t>volatilità</t>
  </si>
  <si>
    <t>beta</t>
  </si>
  <si>
    <t>Green Leaf</t>
  </si>
  <si>
    <t>NatSam</t>
  </si>
  <si>
    <t>HanBel</t>
  </si>
  <si>
    <t>Rebecca Automobile</t>
  </si>
  <si>
    <t>Ai prezzi di mercato correnti, quali azioni rappresentano un’opportunità di acquisto?</t>
  </si>
  <si>
    <t>a.</t>
  </si>
  <si>
    <t>b.</t>
  </si>
  <si>
    <t>Su quali azioni fareste un ordine di vendita?</t>
  </si>
  <si>
    <t>Rendimento atteso del mercato</t>
  </si>
  <si>
    <t>Volatilità del mercato</t>
  </si>
  <si>
    <t>Tasso di interesse privo di rischio</t>
  </si>
  <si>
    <t>Rendimento richiesto (CAPM)</t>
  </si>
  <si>
    <t>alfa</t>
  </si>
  <si>
    <t>Opportunità di acquisto?</t>
  </si>
  <si>
    <t>Opportunità di vendita?</t>
  </si>
  <si>
    <t>Si prevede che ciascuna delle sei imprese mostrate nella tabella seguente paghi perpetuamente, ogni anno, i dividendi indicati:</t>
  </si>
  <si>
    <t>Dividendo</t>
  </si>
  <si>
    <t>Costo del capitale</t>
  </si>
  <si>
    <t>Impresa</t>
  </si>
  <si>
    <t>(milioni di $)</t>
  </si>
  <si>
    <t>(%)</t>
  </si>
  <si>
    <t>S1</t>
  </si>
  <si>
    <t>S2</t>
  </si>
  <si>
    <t>S3</t>
  </si>
  <si>
    <t>B1</t>
  </si>
  <si>
    <t>B2</t>
  </si>
  <si>
    <t>B3</t>
  </si>
  <si>
    <t>Usando il costo del capitale nella tabella, calcolate il valore di mercato di ciascuna impresa.</t>
  </si>
  <si>
    <t>Ordinate le prime tre imprese “S” in funzione del loro valore di mercato e osservate com’è ordinato il loro costo del capitale. Quale sarebbe il rendimento atteso di un portafoglio autofinanziato formato da una posizione lunga (in acquisto) sull’impresa con la maggiore capitalizzazione e da una posizione corta (in vendita allo scoperto) sull’impresa con la minore capitalizzazione di mercato? (Il rendimento atteso del portafoglio è il rendimento medio ponderato dei titoli che lo formano). Ripetete l’esercizio usando le imprese “B”.</t>
  </si>
  <si>
    <t>c.</t>
  </si>
  <si>
    <t>Ordinate le sei imprese in funzione del loro valore di mercato. In che modo quest’ordinamento si riflette su quello del costo del capitale? Quale sarebbe il rendimento atteso di un portafoglio autofinanziato formato da una posizione lunga (in acquisto) sull’impresa con la maggiore capitalizzazione e da una posizione corta (in vendita allo scoperto) sull’impresa con la minore capitalizzazione di mercato?</t>
  </si>
  <si>
    <t>d.</t>
  </si>
  <si>
    <t>Ripetete il punto (c) ordinando le imprese in funzione del dividend yield anziché del valore di mercato. Che conclusioni potete trarre confrontando l’ordinamento in funzione del dividend yield con quello in funzione del valore di mercato?</t>
  </si>
  <si>
    <t>Valore impresa</t>
  </si>
  <si>
    <t>Dividend Yield</t>
  </si>
  <si>
    <t>Ordinamento per valore</t>
  </si>
  <si>
    <t>Ordinamento per valore (tutte le imprese)</t>
  </si>
  <si>
    <t>Ordinamento per dividend yield (tutte le imprese)</t>
  </si>
  <si>
    <t xml:space="preserve"> </t>
  </si>
  <si>
    <t>Posizione</t>
  </si>
  <si>
    <t>Valore di mercato</t>
  </si>
  <si>
    <t>Portafoglio</t>
  </si>
  <si>
    <t>Imprese "S"</t>
  </si>
  <si>
    <t>Imprese "B"</t>
  </si>
  <si>
    <t>Rendimento portafoglio "S"</t>
  </si>
  <si>
    <t>Rendimento portafoglio "B"</t>
  </si>
  <si>
    <t>Nota: un portafoglio autofinanziato è un portafoglio costruito assumendo una posizione lunga (+) su alcuni titoli e una posizione corta (-) su altri titoli</t>
  </si>
  <si>
    <t>aventi lo stesso valore di mercato. La somma dei pesi del portafoglio è uguale a 0 piuttosto che ad 1.</t>
  </si>
  <si>
    <t>Tutte le imprese</t>
  </si>
  <si>
    <t>Intero portafoglio</t>
  </si>
  <si>
    <t>Considerate le seguenti azioni, che pagheranno tutte un dividendo di liquidazione tra un anno e niente fino ad allora:</t>
  </si>
  <si>
    <t>Capitalizzazione di mercato (milioni di $)</t>
  </si>
  <si>
    <t>Dividendo atteso (milioni di $)</t>
  </si>
  <si>
    <t>Beta</t>
  </si>
  <si>
    <t>azione A</t>
  </si>
  <si>
    <t>azione B</t>
  </si>
  <si>
    <t>azione C</t>
  </si>
  <si>
    <t>azione D</t>
  </si>
  <si>
    <t>Calcolate il rendimento atteso di ciascun titolo.</t>
  </si>
  <si>
    <t>Qual è il segno della correlazione tra il rendimento atteso e la capitalizzazione di mercato delle azioni?</t>
  </si>
  <si>
    <t>Rendimento atteso</t>
  </si>
  <si>
    <t>Correlazione</t>
  </si>
  <si>
    <t>Nel problema 20 supponete che il tasso di interesse privo di rischio sia il 3% e che il premio per il rischio del mercato sia il 7%.</t>
  </si>
  <si>
    <t>Qual è la previsione del CAPM sul rendimento atteso di ciascun titolo?</t>
  </si>
  <si>
    <t>Chiaramente le previsioni del CAPM non sono uguali agli effettivi rendimenti attesi, perciò il CAPM non funziona. Decidete di esaminare ulteriormente questo aspetto. Per verificare quali errori commetta il CAPM, decidete di effettuare la regressione del rendimento atteso effettivo sul rendimento atteso previsto dal CAPM. Quali sono intercetta e pendenza di questa regressione?</t>
  </si>
  <si>
    <t>Quali sono i residui della regressione in (b)? Ovvero, per ogni azione calcolate la differenza tra il rendimento atteso effettivo e la retta di migliore adattamento data da intercetta e pendenza determinate nel punto (b).</t>
  </si>
  <si>
    <t>Qual è il segno della correlazione tra i residui calcolati in (c) e la capitalizzazione di mercato?</t>
  </si>
  <si>
    <t>e.</t>
  </si>
  <si>
    <t>Che cosa potete concludere dalle vostre risposte al punto (b) del problema precedente e al punto (d) di questo problema, circa la relazione tra la dimensione dell’impresa (capitalizzazione di mercato) e i rendimenti? (I risultati non dipendono dalle cifre particolari di questo problema. Potete verificarlo direttamente ripetendo l’esercizio utilizzando un valore diverso per il premio per il rischio e scegliendo a caso i beta dei titoli e le capitalizzazioni di mercato).</t>
  </si>
  <si>
    <t>Premio per il rischio di mercato</t>
  </si>
  <si>
    <t>Rendimento atteso dal problema 20</t>
  </si>
  <si>
    <t>Pendenza</t>
  </si>
  <si>
    <t>Intercetta</t>
  </si>
  <si>
    <t>Rendimento atteso dalla regressione</t>
  </si>
  <si>
    <t>Residui</t>
  </si>
  <si>
    <t xml:space="preserve">La correlazione è negativa.  </t>
  </si>
  <si>
    <t>Problema 13-27</t>
  </si>
  <si>
    <t>Fattore</t>
  </si>
  <si>
    <t>MSFT</t>
  </si>
  <si>
    <t>XOM</t>
  </si>
  <si>
    <t>GE</t>
  </si>
  <si>
    <t>MKT</t>
  </si>
  <si>
    <t>SMB</t>
  </si>
  <si>
    <t>HML</t>
  </si>
  <si>
    <t>PR1YR</t>
  </si>
  <si>
    <t>Usando le stime dei beta dei singoli fattori riportati nella tabella precedente e le stime dei rendimenti mensili attesi riportati nella Tabella 13.1, calcolate il premio per il rischio del titolo General Electric (simbolo: GE) usando il modello multifattore di Fama-French-Carhart (annualizzate il risultato moltiplicando per 12). Il beta (CAPM) di GE sullo stesso periodo temporale era 1,45. Come si confronta con il premio per il rischio stimato in base al CAPM?</t>
  </si>
  <si>
    <t>Premio per il rischio del titolo GE</t>
  </si>
  <si>
    <t>Premio per il rischio del titolo GE (annuale)</t>
  </si>
  <si>
    <t>Premio per il rischio del titolo GE (annuale) usando il CAPM</t>
  </si>
  <si>
    <t>"Il premio per il rischio di un'azione è dato dalla somma dei premi per il rischio di ciascun fattore</t>
  </si>
  <si>
    <t>moltiplicati per la sensibilità del titolo rispetto a quel fattore (beta)".</t>
  </si>
  <si>
    <t>Problema 13-28</t>
  </si>
  <si>
    <t>Attualmente state valutando un progetto d’investimento nel settore dell’energia solare. L’investimento ha lo stesso rischio del titolo Exxon Mobil (simbolo: XOM). Usando i dati della Tabella 13.1 e quelli della tabella precedente, calcolate il costo del capitale usando il modello multifattore di Fama-French-Carhart, assumendo che il tasso di interesse privo di rischio sia pari al 3% annuo.</t>
  </si>
  <si>
    <t>Premio per il rischio mensile del titolo Exxon</t>
  </si>
  <si>
    <t>Premio per il rischio annuale del titolo Exxon</t>
  </si>
  <si>
    <t>Tasso privo di rischio</t>
  </si>
  <si>
    <t>Costo del capitale per un progetto rischioso come Exxon</t>
  </si>
  <si>
    <t>Problema 13-29</t>
  </si>
  <si>
    <t>Lavorate per Microsoft Corporation (simbolo: MSFT) e state valutando se sviluppare un nuovo prodotto software. L’investimento ha lo stesso rischio della società.</t>
  </si>
  <si>
    <t>a. Usando i dati della Tabella 13.1 e quelli della tabella precedente, calcolate il costo del capitale usando il modello multifattore di Fama-French-Carhart, assumendo che il tasso di interesse privo di rischio sia pari al 3% annuo.</t>
  </si>
  <si>
    <t>b. Il beta (CAPM) di Microsoft sullo stesso periodo temporale era 0,96. Quale costo del capitale stimereste usando il CAPM?</t>
  </si>
  <si>
    <t>Premio per il rischio mensile del titolo Microsoft</t>
  </si>
  <si>
    <t>Premio per il rischio annuale del titolo Microsoft</t>
  </si>
  <si>
    <t>Costo del capitale per un progetto rischioso come Microsoft</t>
  </si>
  <si>
    <t>Costo del capitale usando il CAPM</t>
  </si>
  <si>
    <t>Rendimenti medi mensili del portafoglio FFC,
1927–2015.</t>
  </si>
  <si>
    <t>portafoglio fattore</t>
  </si>
  <si>
    <t>rendimento medio
mensile (%)</t>
  </si>
  <si>
    <t>intervallo di confidenza
al 95% (%)        (+ o -)</t>
  </si>
  <si>
    <t>MKT - rf</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</si>
</sst>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0.000"/>
    <numFmt numFmtId="166" formatCode="0.0%"/>
    <numFmt numFmtId="167" formatCode="0.00000"/>
    <numFmt numFmtId="168" formatCode="0.00000000"/>
    <numFmt numFmtId="169" formatCode="0.00000%"/>
    <numFmt numFmtId="170" formatCode="0.0000000"/>
    <numFmt numFmtId="171" formatCode="0.000%"/>
  </numFmts>
  <fonts count="14">
    <font>
      <sz val="10.0"/>
      <color rgb="FF000000"/>
      <name val="Calibri"/>
      <scheme val="minor"/>
    </font>
    <font>
      <b/>
      <sz val="14.0"/>
      <color rgb="FFFFFFFF"/>
      <name val="Times New Roman"/>
    </font>
    <font>
      <b/>
      <sz val="10.0"/>
      <color theme="1"/>
      <name val="Arial"/>
    </font>
    <font>
      <u/>
      <sz val="14.0"/>
      <color rgb="FF0000D4"/>
      <name val="Times New Roman"/>
    </font>
    <font>
      <b/>
      <color theme="1"/>
      <name val="Calibri"/>
      <scheme val="minor"/>
    </font>
    <font>
      <sz val="10.0"/>
      <color theme="1"/>
      <name val="Arial"/>
    </font>
    <font>
      <sz val="14.0"/>
      <color theme="1"/>
      <name val="Times New Roman"/>
    </font>
    <font/>
    <font>
      <b/>
      <sz val="14.0"/>
      <color theme="1"/>
      <name val="Times New Roman"/>
    </font>
    <font>
      <b/>
      <sz val="14.0"/>
      <color rgb="FF000090"/>
      <name val="Times New Roman"/>
    </font>
    <font>
      <sz val="14.0"/>
      <color rgb="FF006411"/>
      <name val="Times New Roman"/>
    </font>
    <font>
      <sz val="14.0"/>
      <color rgb="FFDD0806"/>
      <name val="Times New Roman"/>
    </font>
    <font>
      <i/>
      <sz val="14.0"/>
      <color theme="1"/>
      <name val="Times New Roman"/>
    </font>
    <font>
      <u/>
      <sz val="14.0"/>
      <color theme="1"/>
      <name val="Times New Roman"/>
    </font>
  </fonts>
  <fills count="5">
    <fill>
      <patternFill patternType="none"/>
    </fill>
    <fill>
      <patternFill patternType="lightGray"/>
    </fill>
    <fill>
      <patternFill patternType="solid">
        <fgColor rgb="FF000090"/>
        <bgColor rgb="FF000090"/>
      </patternFill>
    </fill>
    <fill>
      <patternFill patternType="solid">
        <fgColor rgb="FFFFFFFF"/>
        <bgColor rgb="FFFFFFFF"/>
      </patternFill>
    </fill>
    <fill>
      <patternFill patternType="solid">
        <fgColor rgb="FFC0C0C0"/>
        <bgColor rgb="FFC0C0C0"/>
      </patternFill>
    </fill>
  </fills>
  <borders count="41">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right/>
      <top/>
      <bottom style="thin">
        <color rgb="FF000000"/>
      </bottom>
    </border>
    <border>
      <left/>
      <right/>
      <top style="thin">
        <color rgb="FF000000"/>
      </top>
      <bottom/>
    </border>
    <border>
      <left/>
      <top/>
    </border>
    <border>
      <top/>
    </border>
    <border>
      <right/>
      <top/>
    </border>
    <border>
      <left/>
      <bottom/>
    </border>
    <border>
      <bottom/>
    </border>
    <border>
      <right/>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top/>
      <bottom style="thin">
        <color rgb="FF000000"/>
      </bottom>
    </border>
    <border>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right style="thick">
        <color rgb="FF000000"/>
      </right>
    </border>
    <border>
      <right style="thick">
        <color rgb="FF000000"/>
      </right>
      <bottom style="thick">
        <color rgb="FF000000"/>
      </bottom>
    </border>
    <border>
      <left style="thick">
        <color rgb="FF000000"/>
      </left>
      <top/>
      <bottom/>
    </border>
    <border>
      <right style="thick">
        <color rgb="FF000000"/>
      </right>
      <top/>
      <bottom/>
    </border>
    <border>
      <left style="thick">
        <color rgb="FF000000"/>
      </left>
      <right/>
      <top/>
      <bottom style="medium">
        <color rgb="FF000000"/>
      </bottom>
    </border>
    <border>
      <left/>
      <right style="thick">
        <color rgb="FF000000"/>
      </right>
      <top/>
      <bottom style="medium">
        <color rgb="FF000000"/>
      </bottom>
    </border>
  </borders>
  <cellStyleXfs count="1">
    <xf borderId="0" fillId="0" fontId="0" numFmtId="0" applyAlignment="1" applyFont="1"/>
  </cellStyleXfs>
  <cellXfs count="134">
    <xf borderId="0" fillId="0" fontId="0" numFmtId="0" xfId="0" applyAlignment="1" applyFont="1">
      <alignment readingOrder="0" shrinkToFit="0" vertical="top" wrapText="0"/>
    </xf>
    <xf borderId="1" fillId="2" fontId="1" numFmtId="0" xfId="0" applyAlignment="1" applyBorder="1" applyFill="1" applyFont="1">
      <alignment vertical="bottom"/>
    </xf>
    <xf borderId="1" fillId="2" fontId="1" numFmtId="0" xfId="0" applyAlignment="1" applyBorder="1" applyFont="1">
      <alignment readingOrder="0" vertical="bottom"/>
    </xf>
    <xf borderId="0" fillId="0" fontId="2" numFmtId="0" xfId="0" applyAlignment="1" applyFont="1">
      <alignment shrinkToFit="0" vertical="bottom" wrapText="1"/>
    </xf>
    <xf borderId="0" fillId="0" fontId="3" numFmtId="0" xfId="0" applyAlignment="1" applyFont="1">
      <alignment horizontal="left" shrinkToFit="0" vertical="bottom" wrapText="1"/>
    </xf>
    <xf borderId="0" fillId="0" fontId="4" numFmtId="0" xfId="0" applyAlignment="1" applyFont="1">
      <alignment readingOrder="0" vertical="top"/>
    </xf>
    <xf borderId="0" fillId="0" fontId="4" numFmtId="0" xfId="0" applyAlignment="1" applyFont="1">
      <alignment vertical="top"/>
    </xf>
    <xf borderId="0" fillId="0" fontId="5" numFmtId="0" xfId="0" applyAlignment="1" applyFont="1">
      <alignment vertical="bottom"/>
    </xf>
    <xf borderId="0" fillId="0" fontId="5" numFmtId="0" xfId="0" applyAlignment="1" applyFont="1">
      <alignment vertical="top"/>
    </xf>
    <xf borderId="2" fillId="3" fontId="6" numFmtId="0" xfId="0" applyAlignment="1" applyBorder="1" applyFill="1" applyFont="1">
      <alignment vertical="bottom"/>
    </xf>
    <xf borderId="3" fillId="3" fontId="6" numFmtId="0" xfId="0" applyAlignment="1" applyBorder="1" applyFont="1">
      <alignment vertical="bottom"/>
    </xf>
    <xf borderId="4" fillId="3" fontId="6" numFmtId="0" xfId="0" applyAlignment="1" applyBorder="1" applyFont="1">
      <alignment vertical="bottom"/>
    </xf>
    <xf borderId="0" fillId="0" fontId="6" numFmtId="0" xfId="0" applyAlignment="1" applyFont="1">
      <alignment vertical="bottom"/>
    </xf>
    <xf borderId="5" fillId="3" fontId="6" numFmtId="0" xfId="0" applyAlignment="1" applyBorder="1" applyFont="1">
      <alignment vertical="bottom"/>
    </xf>
    <xf borderId="6" fillId="2" fontId="1" numFmtId="0" xfId="0" applyAlignment="1" applyBorder="1" applyFont="1">
      <alignment horizontal="left" vertical="bottom"/>
    </xf>
    <xf borderId="7" fillId="0" fontId="7" numFmtId="0" xfId="0" applyAlignment="1" applyBorder="1" applyFont="1">
      <alignment vertical="top"/>
    </xf>
    <xf borderId="8" fillId="0" fontId="7" numFmtId="0" xfId="0" applyAlignment="1" applyBorder="1" applyFont="1">
      <alignment vertical="top"/>
    </xf>
    <xf borderId="9" fillId="3" fontId="6" numFmtId="0" xfId="0" applyAlignment="1" applyBorder="1" applyFont="1">
      <alignment vertical="bottom"/>
    </xf>
    <xf borderId="1" fillId="3" fontId="6" numFmtId="0" xfId="0" applyAlignment="1" applyBorder="1" applyFont="1">
      <alignment vertical="bottom"/>
    </xf>
    <xf borderId="6" fillId="3" fontId="6" numFmtId="0" xfId="0" applyAlignment="1" applyBorder="1" applyFont="1">
      <alignment horizontal="left" shrinkToFit="0" vertical="center" wrapText="1"/>
    </xf>
    <xf borderId="1" fillId="3" fontId="6" numFmtId="0" xfId="0" applyAlignment="1" applyBorder="1" applyFont="1">
      <alignment horizontal="left" shrinkToFit="0" vertical="center" wrapText="1"/>
    </xf>
    <xf borderId="1" fillId="3" fontId="5" numFmtId="0" xfId="0" applyAlignment="1" applyBorder="1" applyFont="1">
      <alignment vertical="top"/>
    </xf>
    <xf borderId="10" fillId="3" fontId="6" numFmtId="0" xfId="0" applyAlignment="1" applyBorder="1" applyFont="1">
      <alignment horizontal="center" vertical="bottom"/>
    </xf>
    <xf borderId="10" fillId="3" fontId="6" numFmtId="0" xfId="0" applyAlignment="1" applyBorder="1" applyFont="1">
      <alignment horizontal="center" shrinkToFit="0" vertical="bottom" wrapText="1"/>
    </xf>
    <xf borderId="1" fillId="3" fontId="6" numFmtId="0" xfId="0" applyAlignment="1" applyBorder="1" applyFont="1">
      <alignment horizontal="center" shrinkToFit="0" vertical="bottom" wrapText="1"/>
    </xf>
    <xf borderId="1" fillId="3" fontId="8" numFmtId="0" xfId="0" applyAlignment="1" applyBorder="1" applyFont="1">
      <alignment horizontal="center" vertical="bottom"/>
    </xf>
    <xf borderId="1" fillId="3" fontId="6" numFmtId="0" xfId="0" applyAlignment="1" applyBorder="1" applyFont="1">
      <alignment horizontal="center" vertical="bottom"/>
    </xf>
    <xf borderId="1" fillId="3" fontId="6" numFmtId="9" xfId="0" applyAlignment="1" applyBorder="1" applyFont="1" applyNumberFormat="1">
      <alignment horizontal="center" vertical="bottom"/>
    </xf>
    <xf borderId="11" fillId="3" fontId="6" numFmtId="2" xfId="0" applyAlignment="1" applyBorder="1" applyFont="1" applyNumberFormat="1">
      <alignment horizontal="center" vertical="bottom"/>
    </xf>
    <xf borderId="1" fillId="3" fontId="6" numFmtId="1" xfId="0" applyAlignment="1" applyBorder="1" applyFont="1" applyNumberFormat="1">
      <alignment vertical="bottom"/>
    </xf>
    <xf borderId="1" fillId="3" fontId="6" numFmtId="2" xfId="0" applyAlignment="1" applyBorder="1" applyFont="1" applyNumberFormat="1">
      <alignment horizontal="center" vertical="bottom"/>
    </xf>
    <xf borderId="5" fillId="3" fontId="5" numFmtId="0" xfId="0" applyAlignment="1" applyBorder="1" applyFont="1">
      <alignment vertical="top"/>
    </xf>
    <xf borderId="12" fillId="3" fontId="6" numFmtId="0" xfId="0" applyAlignment="1" applyBorder="1" applyFont="1">
      <alignment horizontal="left" shrinkToFit="0" vertical="bottom" wrapText="1"/>
    </xf>
    <xf borderId="13" fillId="0" fontId="7" numFmtId="0" xfId="0" applyAlignment="1" applyBorder="1" applyFont="1">
      <alignment vertical="top"/>
    </xf>
    <xf borderId="14" fillId="0" fontId="7" numFmtId="0" xfId="0" applyAlignment="1" applyBorder="1" applyFont="1">
      <alignment vertical="top"/>
    </xf>
    <xf borderId="9" fillId="3" fontId="5" numFmtId="0" xfId="0" applyAlignment="1" applyBorder="1" applyFont="1">
      <alignment vertical="top"/>
    </xf>
    <xf borderId="1" fillId="3" fontId="8" numFmtId="0" xfId="0" applyAlignment="1" applyBorder="1" applyFont="1">
      <alignment horizontal="right" vertical="top"/>
    </xf>
    <xf borderId="15" fillId="0" fontId="7" numFmtId="0" xfId="0" applyAlignment="1" applyBorder="1" applyFont="1">
      <alignment vertical="top"/>
    </xf>
    <xf borderId="16" fillId="0" fontId="7" numFmtId="0" xfId="0" applyAlignment="1" applyBorder="1" applyFont="1">
      <alignment vertical="top"/>
    </xf>
    <xf borderId="17" fillId="0" fontId="7" numFmtId="0" xfId="0" applyAlignment="1" applyBorder="1" applyFont="1">
      <alignment vertical="top"/>
    </xf>
    <xf borderId="6" fillId="3" fontId="6" numFmtId="0" xfId="0" applyAlignment="1" applyBorder="1" applyFont="1">
      <alignment horizontal="left" shrinkToFit="0" vertical="bottom" wrapText="1"/>
    </xf>
    <xf borderId="1" fillId="3" fontId="6" numFmtId="0" xfId="0" applyAlignment="1" applyBorder="1" applyFont="1">
      <alignment horizontal="left" shrinkToFit="0" vertical="bottom" wrapText="1"/>
    </xf>
    <xf borderId="1" fillId="3" fontId="6" numFmtId="9" xfId="0" applyAlignment="1" applyBorder="1" applyFont="1" applyNumberFormat="1">
      <alignment horizontal="center" shrinkToFit="0" vertical="bottom" wrapText="1"/>
    </xf>
    <xf borderId="1" fillId="3" fontId="8" numFmtId="0" xfId="0" applyAlignment="1" applyBorder="1" applyFont="1">
      <alignment horizontal="right" vertical="center"/>
    </xf>
    <xf borderId="10" fillId="3" fontId="6" numFmtId="0" xfId="0" applyAlignment="1" applyBorder="1" applyFont="1">
      <alignment horizontal="left" shrinkToFit="0" vertical="bottom" wrapText="1"/>
    </xf>
    <xf borderId="1" fillId="3" fontId="6" numFmtId="10" xfId="0" applyAlignment="1" applyBorder="1" applyFont="1" applyNumberFormat="1">
      <alignment horizontal="center" vertical="bottom"/>
    </xf>
    <xf borderId="18" fillId="3" fontId="5" numFmtId="0" xfId="0" applyAlignment="1" applyBorder="1" applyFont="1">
      <alignment vertical="top"/>
    </xf>
    <xf borderId="19" fillId="3" fontId="5" numFmtId="0" xfId="0" applyAlignment="1" applyBorder="1" applyFont="1">
      <alignment vertical="top"/>
    </xf>
    <xf borderId="20" fillId="3" fontId="5" numFmtId="0" xfId="0" applyAlignment="1" applyBorder="1" applyFont="1">
      <alignment vertical="top"/>
    </xf>
    <xf borderId="21" fillId="3" fontId="6" numFmtId="0" xfId="0" applyAlignment="1" applyBorder="1" applyFont="1">
      <alignment vertical="bottom"/>
    </xf>
    <xf borderId="22" fillId="3" fontId="6" numFmtId="0" xfId="0" applyAlignment="1" applyBorder="1" applyFont="1">
      <alignment vertical="bottom"/>
    </xf>
    <xf borderId="23" fillId="3" fontId="6" numFmtId="0" xfId="0" applyAlignment="1" applyBorder="1" applyFont="1">
      <alignment vertical="bottom"/>
    </xf>
    <xf borderId="24" fillId="3" fontId="6" numFmtId="0" xfId="0" applyAlignment="1" applyBorder="1" applyFont="1">
      <alignment vertical="bottom"/>
    </xf>
    <xf borderId="25" fillId="3" fontId="6" numFmtId="0" xfId="0" applyAlignment="1" applyBorder="1" applyFont="1">
      <alignment vertical="bottom"/>
    </xf>
    <xf borderId="24" fillId="3" fontId="5" numFmtId="0" xfId="0" applyAlignment="1" applyBorder="1" applyFont="1">
      <alignment vertical="top"/>
    </xf>
    <xf borderId="6" fillId="3" fontId="6" numFmtId="0" xfId="0" applyAlignment="1" applyBorder="1" applyFont="1">
      <alignment horizontal="center" shrinkToFit="0" vertical="center" wrapText="1"/>
    </xf>
    <xf borderId="1" fillId="3" fontId="6" numFmtId="0" xfId="0" applyAlignment="1" applyBorder="1" applyFont="1">
      <alignment shrinkToFit="0" vertical="center" wrapText="1"/>
    </xf>
    <xf borderId="25" fillId="3" fontId="5" numFmtId="0" xfId="0" applyAlignment="1" applyBorder="1" applyFont="1">
      <alignment vertical="top"/>
    </xf>
    <xf borderId="26" fillId="3" fontId="6" numFmtId="0" xfId="0" applyAlignment="1" applyBorder="1" applyFont="1">
      <alignment horizontal="center" vertical="bottom"/>
    </xf>
    <xf borderId="27" fillId="0" fontId="7" numFmtId="0" xfId="0" applyAlignment="1" applyBorder="1" applyFont="1">
      <alignment vertical="top"/>
    </xf>
    <xf borderId="1" fillId="3" fontId="6" numFmtId="164" xfId="0" applyAlignment="1" applyBorder="1" applyFont="1" applyNumberFormat="1">
      <alignment horizontal="center" vertical="bottom"/>
    </xf>
    <xf borderId="6" fillId="3" fontId="6" numFmtId="164" xfId="0" applyAlignment="1" applyBorder="1" applyFont="1" applyNumberFormat="1">
      <alignment horizontal="center" vertical="bottom"/>
    </xf>
    <xf borderId="24" fillId="3" fontId="2" numFmtId="0" xfId="0" applyAlignment="1" applyBorder="1" applyFont="1">
      <alignment vertical="bottom"/>
    </xf>
    <xf borderId="1" fillId="3" fontId="8" numFmtId="0" xfId="0" applyAlignment="1" applyBorder="1" applyFont="1">
      <alignment horizontal="center" vertical="top"/>
    </xf>
    <xf borderId="1" fillId="3" fontId="2" numFmtId="0" xfId="0" applyAlignment="1" applyBorder="1" applyFont="1">
      <alignment horizontal="center" vertical="top"/>
    </xf>
    <xf borderId="28" fillId="3" fontId="9" numFmtId="39" xfId="0" applyAlignment="1" applyBorder="1" applyFont="1" applyNumberFormat="1">
      <alignment horizontal="right" vertical="bottom"/>
    </xf>
    <xf borderId="29" fillId="3" fontId="9" numFmtId="10" xfId="0" applyAlignment="1" applyBorder="1" applyFont="1" applyNumberFormat="1">
      <alignment horizontal="right" vertical="bottom"/>
    </xf>
    <xf borderId="30" fillId="3" fontId="9" numFmtId="4" xfId="0" applyAlignment="1" applyBorder="1" applyFont="1" applyNumberFormat="1">
      <alignment horizontal="center" vertical="bottom"/>
    </xf>
    <xf borderId="11" fillId="3" fontId="9" numFmtId="165" xfId="0" applyAlignment="1" applyBorder="1" applyFont="1" applyNumberFormat="1">
      <alignment horizontal="center" vertical="bottom"/>
    </xf>
    <xf borderId="11" fillId="3" fontId="9" numFmtId="1" xfId="0" applyAlignment="1" applyBorder="1" applyFont="1" applyNumberFormat="1">
      <alignment horizontal="center" vertical="bottom"/>
    </xf>
    <xf borderId="28" fillId="3" fontId="9" numFmtId="10" xfId="0" applyAlignment="1" applyBorder="1" applyFont="1" applyNumberFormat="1">
      <alignment horizontal="right" vertical="bottom"/>
    </xf>
    <xf borderId="31" fillId="3" fontId="9" numFmtId="4" xfId="0" applyAlignment="1" applyBorder="1" applyFont="1" applyNumberFormat="1">
      <alignment horizontal="center" vertical="bottom"/>
    </xf>
    <xf borderId="1" fillId="3" fontId="9" numFmtId="165" xfId="0" applyAlignment="1" applyBorder="1" applyFont="1" applyNumberFormat="1">
      <alignment horizontal="center" vertical="bottom"/>
    </xf>
    <xf borderId="1" fillId="3" fontId="9" numFmtId="1" xfId="0" applyAlignment="1" applyBorder="1" applyFont="1" applyNumberFormat="1">
      <alignment horizontal="center" vertical="bottom"/>
    </xf>
    <xf borderId="1" fillId="3" fontId="8" numFmtId="0" xfId="0" applyAlignment="1" applyBorder="1" applyFont="1">
      <alignment vertical="bottom"/>
    </xf>
    <xf borderId="1" fillId="3" fontId="8" numFmtId="0" xfId="0" applyAlignment="1" applyBorder="1" applyFont="1">
      <alignment horizontal="center" shrinkToFit="0" vertical="bottom" wrapText="1"/>
    </xf>
    <xf borderId="1" fillId="3" fontId="2" numFmtId="0" xfId="0" applyAlignment="1" applyBorder="1" applyFont="1">
      <alignment horizontal="right" vertical="top"/>
    </xf>
    <xf borderId="1" fillId="3" fontId="9" numFmtId="4" xfId="0" applyAlignment="1" applyBorder="1" applyFont="1" applyNumberFormat="1">
      <alignment horizontal="center" vertical="bottom"/>
    </xf>
    <xf borderId="29" fillId="3" fontId="10" numFmtId="10" xfId="0" applyAlignment="1" applyBorder="1" applyFont="1" applyNumberFormat="1">
      <alignment vertical="top"/>
    </xf>
    <xf borderId="1" fillId="3" fontId="11" numFmtId="10" xfId="0" applyAlignment="1" applyBorder="1" applyFont="1" applyNumberFormat="1">
      <alignment vertical="top"/>
    </xf>
    <xf borderId="1" fillId="3" fontId="2" numFmtId="0" xfId="0" applyAlignment="1" applyBorder="1" applyFont="1">
      <alignment vertical="bottom"/>
    </xf>
    <xf borderId="1" fillId="3" fontId="9" numFmtId="2" xfId="0" applyAlignment="1" applyBorder="1" applyFont="1" applyNumberFormat="1">
      <alignment horizontal="center" vertical="bottom"/>
    </xf>
    <xf borderId="32" fillId="3" fontId="5" numFmtId="0" xfId="0" applyAlignment="1" applyBorder="1" applyFont="1">
      <alignment vertical="top"/>
    </xf>
    <xf borderId="33" fillId="3" fontId="5" numFmtId="0" xfId="0" applyAlignment="1" applyBorder="1" applyFont="1">
      <alignment vertical="top"/>
    </xf>
    <xf borderId="34" fillId="3" fontId="5" numFmtId="0" xfId="0" applyAlignment="1" applyBorder="1" applyFont="1">
      <alignment vertical="top"/>
    </xf>
    <xf borderId="10" fillId="3" fontId="6" numFmtId="0" xfId="0" applyAlignment="1" applyBorder="1" applyFont="1">
      <alignment shrinkToFit="0" vertical="bottom" wrapText="1"/>
    </xf>
    <xf borderId="1" fillId="3" fontId="6" numFmtId="0" xfId="0" applyAlignment="1" applyBorder="1" applyFont="1">
      <alignment shrinkToFit="0" vertical="bottom" wrapText="1"/>
    </xf>
    <xf borderId="1" fillId="3" fontId="6" numFmtId="1" xfId="0" applyAlignment="1" applyBorder="1" applyFont="1" applyNumberFormat="1">
      <alignment horizontal="center" vertical="bottom"/>
    </xf>
    <xf borderId="1" fillId="3" fontId="6" numFmtId="166" xfId="0" applyAlignment="1" applyBorder="1" applyFont="1" applyNumberFormat="1">
      <alignment horizontal="center" vertical="bottom"/>
    </xf>
    <xf borderId="6" fillId="3" fontId="12" numFmtId="0" xfId="0" applyAlignment="1" applyBorder="1" applyFont="1">
      <alignment horizontal="left" shrinkToFit="0" vertical="bottom" wrapText="1"/>
    </xf>
    <xf borderId="1" fillId="3" fontId="6" numFmtId="167" xfId="0" applyAlignment="1" applyBorder="1" applyFont="1" applyNumberFormat="1">
      <alignment horizontal="center" vertical="bottom"/>
    </xf>
    <xf borderId="1" fillId="3" fontId="8" numFmtId="0" xfId="0" applyAlignment="1" applyBorder="1" applyFont="1">
      <alignment horizontal="right" vertical="bottom"/>
    </xf>
    <xf borderId="1" fillId="3" fontId="6" numFmtId="10" xfId="0" applyAlignment="1" applyBorder="1" applyFont="1" applyNumberFormat="1">
      <alignment vertical="bottom"/>
    </xf>
    <xf borderId="1" fillId="3" fontId="6" numFmtId="168" xfId="0" applyAlignment="1" applyBorder="1" applyFont="1" applyNumberFormat="1">
      <alignment horizontal="center" vertical="bottom"/>
    </xf>
    <xf borderId="1" fillId="3" fontId="6" numFmtId="165" xfId="0" applyAlignment="1" applyBorder="1" applyFont="1" applyNumberFormat="1">
      <alignment horizontal="center" vertical="bottom"/>
    </xf>
    <xf borderId="1" fillId="3" fontId="6" numFmtId="169" xfId="0" applyAlignment="1" applyBorder="1" applyFont="1" applyNumberFormat="1">
      <alignment vertical="bottom"/>
    </xf>
    <xf borderId="6" fillId="3" fontId="12" numFmtId="0" xfId="0" applyAlignment="1" applyBorder="1" applyFont="1">
      <alignment horizontal="left" vertical="bottom"/>
    </xf>
    <xf borderId="1" fillId="3" fontId="12" numFmtId="0" xfId="0" applyAlignment="1" applyBorder="1" applyFont="1">
      <alignment vertical="bottom"/>
    </xf>
    <xf borderId="1" fillId="3" fontId="6" numFmtId="170" xfId="0" applyAlignment="1" applyBorder="1" applyFont="1" applyNumberFormat="1">
      <alignment horizontal="center" vertical="bottom"/>
    </xf>
    <xf borderId="1" fillId="3" fontId="12" numFmtId="0" xfId="0" applyAlignment="1" applyBorder="1" applyFont="1">
      <alignment horizontal="left" vertical="bottom"/>
    </xf>
    <xf borderId="19" fillId="3" fontId="6" numFmtId="0" xfId="0" applyAlignment="1" applyBorder="1" applyFont="1">
      <alignment horizontal="left" shrinkToFit="0" vertical="bottom" wrapText="1"/>
    </xf>
    <xf borderId="11" fillId="3" fontId="6" numFmtId="0" xfId="0" applyAlignment="1" applyBorder="1" applyFont="1">
      <alignment vertical="bottom"/>
    </xf>
    <xf borderId="11" fillId="3" fontId="6" numFmtId="0" xfId="0" applyAlignment="1" applyBorder="1" applyFont="1">
      <alignment horizontal="center" vertical="bottom"/>
    </xf>
    <xf borderId="10" fillId="3" fontId="6" numFmtId="0" xfId="0" applyAlignment="1" applyBorder="1" applyFont="1">
      <alignment vertical="bottom"/>
    </xf>
    <xf borderId="10" fillId="3" fontId="6" numFmtId="2" xfId="0" applyAlignment="1" applyBorder="1" applyFont="1" applyNumberFormat="1">
      <alignment horizontal="center" vertical="bottom"/>
    </xf>
    <xf borderId="1" fillId="3" fontId="6" numFmtId="0" xfId="0" applyAlignment="1" applyBorder="1" applyFont="1">
      <alignment vertical="center"/>
    </xf>
    <xf borderId="29" fillId="3" fontId="10" numFmtId="171" xfId="0" applyAlignment="1" applyBorder="1" applyFont="1" applyNumberFormat="1">
      <alignment vertical="top"/>
    </xf>
    <xf borderId="1" fillId="3" fontId="10" numFmtId="171" xfId="0" applyAlignment="1" applyBorder="1" applyFont="1" applyNumberFormat="1">
      <alignment horizontal="right" vertical="center"/>
    </xf>
    <xf borderId="1" fillId="3" fontId="10" numFmtId="10" xfId="0" applyAlignment="1" applyBorder="1" applyFont="1" applyNumberFormat="1">
      <alignment horizontal="right" vertical="center"/>
    </xf>
    <xf borderId="1" fillId="3" fontId="10" numFmtId="10" xfId="0" applyAlignment="1" applyBorder="1" applyFont="1" applyNumberFormat="1">
      <alignment horizontal="center" vertical="center"/>
    </xf>
    <xf borderId="1" fillId="3" fontId="13" numFmtId="0" xfId="0" applyAlignment="1" applyBorder="1" applyFont="1">
      <alignment vertical="bottom"/>
    </xf>
    <xf borderId="1" fillId="3" fontId="5" numFmtId="0" xfId="0" applyAlignment="1" applyBorder="1" applyFont="1">
      <alignment vertical="center"/>
    </xf>
    <xf borderId="29" fillId="3" fontId="10" numFmtId="171" xfId="0" applyAlignment="1" applyBorder="1" applyFont="1" applyNumberFormat="1">
      <alignment vertical="center"/>
    </xf>
    <xf borderId="1" fillId="3" fontId="8" numFmtId="0" xfId="0" applyAlignment="1" applyBorder="1" applyFont="1">
      <alignment vertical="center"/>
    </xf>
    <xf borderId="29" fillId="3" fontId="9" numFmtId="10" xfId="0" applyAlignment="1" applyBorder="1" applyFont="1" applyNumberFormat="1">
      <alignment vertical="center"/>
    </xf>
    <xf borderId="29" fillId="3" fontId="10" numFmtId="171" xfId="0" applyAlignment="1" applyBorder="1" applyFont="1" applyNumberFormat="1">
      <alignment horizontal="center" vertical="center"/>
    </xf>
    <xf borderId="29" fillId="3" fontId="10" numFmtId="10" xfId="0" applyAlignment="1" applyBorder="1" applyFont="1" applyNumberFormat="1">
      <alignment horizontal="center" vertical="center"/>
    </xf>
    <xf borderId="29" fillId="3" fontId="9" numFmtId="10" xfId="0" applyAlignment="1" applyBorder="1" applyFont="1" applyNumberFormat="1">
      <alignment horizontal="center" vertical="center"/>
    </xf>
    <xf borderId="35" fillId="0" fontId="5" numFmtId="0" xfId="0" applyAlignment="1" applyBorder="1" applyFont="1">
      <alignment vertical="top"/>
    </xf>
    <xf borderId="36" fillId="0" fontId="5" numFmtId="0" xfId="0" applyAlignment="1" applyBorder="1" applyFont="1">
      <alignment vertical="top"/>
    </xf>
    <xf borderId="21" fillId="2" fontId="1" numFmtId="0" xfId="0" applyAlignment="1" applyBorder="1" applyFont="1">
      <alignment vertical="bottom"/>
    </xf>
    <xf borderId="22" fillId="2" fontId="1" numFmtId="0" xfId="0" applyAlignment="1" applyBorder="1" applyFont="1">
      <alignment vertical="bottom"/>
    </xf>
    <xf borderId="23" fillId="2" fontId="1" numFmtId="0" xfId="0" applyAlignment="1" applyBorder="1" applyFont="1">
      <alignment vertical="bottom"/>
    </xf>
    <xf borderId="37" fillId="4" fontId="8" numFmtId="0" xfId="0" applyAlignment="1" applyBorder="1" applyFill="1" applyFont="1">
      <alignment horizontal="center" shrinkToFit="0" vertical="center" wrapText="1"/>
    </xf>
    <xf borderId="38" fillId="0" fontId="7" numFmtId="0" xfId="0" applyAlignment="1" applyBorder="1" applyFont="1">
      <alignment vertical="top"/>
    </xf>
    <xf borderId="39" fillId="4" fontId="8" numFmtId="0" xfId="0" applyAlignment="1" applyBorder="1" applyFont="1">
      <alignment horizontal="left" shrinkToFit="0" vertical="top" wrapText="1"/>
    </xf>
    <xf borderId="19" fillId="4" fontId="8" numFmtId="0" xfId="0" applyAlignment="1" applyBorder="1" applyFont="1">
      <alignment horizontal="center" shrinkToFit="0" vertical="top" wrapText="1"/>
    </xf>
    <xf borderId="40" fillId="4" fontId="8" numFmtId="0" xfId="0" applyAlignment="1" applyBorder="1" applyFont="1">
      <alignment horizontal="center" shrinkToFit="0" vertical="top" wrapText="1"/>
    </xf>
    <xf borderId="24" fillId="3" fontId="6" numFmtId="10" xfId="0" applyAlignment="1" applyBorder="1" applyFont="1" applyNumberFormat="1">
      <alignment vertical="top"/>
    </xf>
    <xf borderId="1" fillId="3" fontId="6" numFmtId="10" xfId="0" applyAlignment="1" applyBorder="1" applyFont="1" applyNumberFormat="1">
      <alignment horizontal="center" vertical="top"/>
    </xf>
    <xf borderId="25" fillId="3" fontId="6" numFmtId="10" xfId="0" applyAlignment="1" applyBorder="1" applyFont="1" applyNumberFormat="1">
      <alignment horizontal="center" vertical="top"/>
    </xf>
    <xf borderId="32" fillId="3" fontId="6" numFmtId="10" xfId="0" applyAlignment="1" applyBorder="1" applyFont="1" applyNumberFormat="1">
      <alignment vertical="top"/>
    </xf>
    <xf borderId="33" fillId="3" fontId="6" numFmtId="10" xfId="0" applyAlignment="1" applyBorder="1" applyFont="1" applyNumberFormat="1">
      <alignment horizontal="center" vertical="top"/>
    </xf>
    <xf borderId="34" fillId="3" fontId="6" numFmtId="10" xfId="0" applyAlignment="1" applyBorder="1" applyFont="1" applyNumberForma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Untitled\Documents%20and%20Settings\Nicole\My%20Documents\GreenPenQA\Jobs\Spoke&amp;Wheel\Berk_DeMarzo\Excel_Spreadsheets_Sols\XLS\chapter%205%20revision%203%20.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ents"/>
      <sheetName val="5-2"/>
      <sheetName val="5-3"/>
      <sheetName val="5-7"/>
      <sheetName val="5-14"/>
      <sheetName val="5-15"/>
      <sheetName val="5-17"/>
      <sheetName val="5-18"/>
      <sheetName val="5-25"/>
      <sheetName val="5-26"/>
      <sheetName val="5-27"/>
      <sheetName val="5-2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36.86"/>
    <col customWidth="1" min="4" max="26" width="8.86"/>
  </cols>
  <sheetData>
    <row r="1" ht="12.75" customHeight="1"/>
    <row r="2" ht="12.75" customHeight="1">
      <c r="C2" s="1" t="s">
        <v>0</v>
      </c>
      <c r="D2" s="2" t="s">
        <v>1</v>
      </c>
    </row>
    <row r="3" ht="12.75" customHeight="1">
      <c r="C3" s="3"/>
    </row>
    <row r="4" ht="12.75" customHeight="1">
      <c r="C4" s="4" t="s">
        <v>2</v>
      </c>
      <c r="D4" s="5" t="s">
        <v>3</v>
      </c>
    </row>
    <row r="5" ht="12.75" customHeight="1">
      <c r="C5" s="4" t="s">
        <v>4</v>
      </c>
      <c r="D5" s="5" t="s">
        <v>5</v>
      </c>
    </row>
    <row r="6" ht="12.75" customHeight="1">
      <c r="C6" s="4" t="s">
        <v>6</v>
      </c>
      <c r="D6" s="5" t="s">
        <v>7</v>
      </c>
    </row>
    <row r="7" ht="12.75" customHeight="1">
      <c r="C7" s="4" t="s">
        <v>8</v>
      </c>
      <c r="D7" s="5" t="s">
        <v>3</v>
      </c>
    </row>
    <row r="8" ht="12.75" customHeight="1">
      <c r="C8" s="4" t="s">
        <v>9</v>
      </c>
      <c r="D8" s="5" t="s">
        <v>10</v>
      </c>
    </row>
    <row r="9" ht="12.75" customHeight="1">
      <c r="C9" s="4" t="s">
        <v>11</v>
      </c>
      <c r="D9" s="6"/>
    </row>
    <row r="10" ht="12.75" customHeight="1"/>
    <row r="11" ht="12.75" customHeight="1"/>
    <row r="12" ht="12.75" customHeight="1"/>
    <row r="13" ht="12.75" customHeight="1"/>
    <row r="14" ht="12.75" customHeight="1">
      <c r="E14" s="7"/>
      <c r="F14" s="7"/>
    </row>
    <row r="15" ht="12.75" customHeight="1">
      <c r="A15" s="7"/>
      <c r="E15" s="7"/>
      <c r="F15" s="7"/>
      <c r="G15" s="7"/>
      <c r="H15" s="7"/>
      <c r="I15" s="7"/>
      <c r="J15" s="7"/>
      <c r="K15" s="7"/>
      <c r="L15" s="7"/>
      <c r="M15" s="7"/>
      <c r="N15" s="7"/>
      <c r="O15" s="7"/>
      <c r="P15" s="7"/>
      <c r="Q15" s="7"/>
      <c r="R15" s="7"/>
      <c r="S15" s="7"/>
      <c r="T15" s="7"/>
      <c r="U15" s="7"/>
      <c r="V15" s="7"/>
      <c r="W15" s="7"/>
      <c r="X15" s="7"/>
      <c r="Y15" s="7"/>
      <c r="Z15" s="7"/>
    </row>
    <row r="16" ht="12.75" customHeight="1">
      <c r="A16" s="7"/>
      <c r="E16" s="7"/>
      <c r="F16" s="7"/>
      <c r="G16" s="7"/>
      <c r="H16" s="7"/>
      <c r="I16" s="7"/>
      <c r="J16" s="7"/>
      <c r="K16" s="7"/>
      <c r="L16" s="7"/>
      <c r="M16" s="7"/>
      <c r="N16" s="7"/>
      <c r="O16" s="7"/>
      <c r="P16" s="7"/>
      <c r="Q16" s="7"/>
      <c r="R16" s="7"/>
      <c r="S16" s="7"/>
      <c r="T16" s="7"/>
      <c r="U16" s="7"/>
      <c r="V16" s="7"/>
      <c r="W16" s="7"/>
      <c r="X16" s="7"/>
      <c r="Y16" s="7"/>
      <c r="Z16" s="7"/>
    </row>
    <row r="17" ht="12.75" customHeight="1">
      <c r="A17" s="7"/>
      <c r="E17" s="7"/>
      <c r="F17" s="7"/>
      <c r="G17" s="7"/>
      <c r="H17" s="7"/>
      <c r="I17" s="7"/>
      <c r="J17" s="7"/>
      <c r="K17" s="7"/>
      <c r="L17" s="7"/>
      <c r="M17" s="7"/>
      <c r="N17" s="7"/>
      <c r="O17" s="7"/>
      <c r="P17" s="7"/>
      <c r="Q17" s="7"/>
      <c r="R17" s="7"/>
      <c r="S17" s="7"/>
      <c r="T17" s="7"/>
      <c r="U17" s="7"/>
      <c r="V17" s="7"/>
      <c r="W17" s="7"/>
      <c r="X17" s="7"/>
      <c r="Y17" s="7"/>
      <c r="Z17" s="7"/>
    </row>
    <row r="18" ht="12.75" customHeight="1">
      <c r="A18" s="7"/>
      <c r="E18" s="7"/>
      <c r="F18" s="7"/>
      <c r="G18" s="7"/>
      <c r="H18" s="7"/>
      <c r="I18" s="7"/>
      <c r="J18" s="7"/>
      <c r="K18" s="7"/>
      <c r="L18" s="7"/>
      <c r="M18" s="7"/>
      <c r="N18" s="7"/>
      <c r="O18" s="7"/>
      <c r="P18" s="7"/>
      <c r="Q18" s="7"/>
      <c r="R18" s="7"/>
      <c r="S18" s="7"/>
      <c r="T18" s="7"/>
      <c r="U18" s="7"/>
      <c r="V18" s="7"/>
      <c r="W18" s="7"/>
      <c r="X18" s="7"/>
      <c r="Y18" s="7"/>
      <c r="Z18" s="7"/>
    </row>
    <row r="19" ht="12.75" customHeight="1">
      <c r="A19" s="7"/>
      <c r="E19" s="7"/>
      <c r="F19" s="7"/>
      <c r="G19" s="7"/>
      <c r="H19" s="7"/>
      <c r="I19" s="7"/>
      <c r="J19" s="7"/>
      <c r="K19" s="7"/>
      <c r="L19" s="7"/>
      <c r="M19" s="7"/>
      <c r="N19" s="7"/>
      <c r="O19" s="7"/>
      <c r="P19" s="7"/>
      <c r="Q19" s="7"/>
      <c r="R19" s="7"/>
      <c r="S19" s="7"/>
      <c r="T19" s="7"/>
      <c r="U19" s="7"/>
      <c r="V19" s="7"/>
      <c r="W19" s="7"/>
      <c r="X19" s="7"/>
      <c r="Y19" s="7"/>
      <c r="Z19" s="7"/>
    </row>
    <row r="20" ht="12.75" customHeight="1">
      <c r="A20" s="7"/>
      <c r="E20" s="7"/>
      <c r="F20" s="7"/>
      <c r="G20" s="7"/>
      <c r="H20" s="7"/>
      <c r="I20" s="7"/>
      <c r="J20" s="7"/>
      <c r="K20" s="7"/>
      <c r="L20" s="7"/>
      <c r="M20" s="7"/>
      <c r="N20" s="7"/>
      <c r="O20" s="7"/>
      <c r="P20" s="7"/>
      <c r="Q20" s="7"/>
      <c r="R20" s="7"/>
      <c r="S20" s="7"/>
      <c r="T20" s="7"/>
      <c r="U20" s="7"/>
      <c r="V20" s="7"/>
      <c r="W20" s="7"/>
      <c r="X20" s="7"/>
      <c r="Y20" s="7"/>
      <c r="Z20" s="7"/>
    </row>
    <row r="21" ht="12.75" customHeight="1">
      <c r="A21" s="7"/>
      <c r="E21" s="7"/>
      <c r="F21" s="7"/>
      <c r="G21" s="7"/>
      <c r="H21" s="7"/>
      <c r="I21" s="7"/>
      <c r="J21" s="7"/>
      <c r="K21" s="7"/>
      <c r="L21" s="7"/>
      <c r="M21" s="7"/>
      <c r="N21" s="7"/>
      <c r="O21" s="7"/>
      <c r="P21" s="7"/>
      <c r="Q21" s="7"/>
      <c r="R21" s="7"/>
      <c r="S21" s="7"/>
      <c r="T21" s="7"/>
      <c r="U21" s="7"/>
      <c r="V21" s="7"/>
      <c r="W21" s="7"/>
      <c r="X21" s="7"/>
      <c r="Y21" s="7"/>
      <c r="Z21" s="7"/>
    </row>
    <row r="22" ht="12.75" customHeight="1">
      <c r="A22" s="7"/>
      <c r="E22" s="7"/>
      <c r="F22" s="7"/>
      <c r="G22" s="7"/>
      <c r="H22" s="7"/>
      <c r="I22" s="7"/>
      <c r="J22" s="7"/>
      <c r="K22" s="7"/>
      <c r="L22" s="7"/>
      <c r="M22" s="7"/>
      <c r="N22" s="7"/>
      <c r="O22" s="7"/>
      <c r="P22" s="7"/>
      <c r="Q22" s="7"/>
      <c r="R22" s="7"/>
      <c r="S22" s="7"/>
      <c r="T22" s="7"/>
      <c r="U22" s="7"/>
      <c r="V22" s="7"/>
      <c r="W22" s="7"/>
      <c r="X22" s="7"/>
      <c r="Y22" s="7"/>
      <c r="Z22" s="7"/>
    </row>
    <row r="23" ht="12.75" customHeight="1">
      <c r="A23" s="7"/>
      <c r="E23" s="7"/>
      <c r="F23" s="7"/>
      <c r="G23" s="7"/>
      <c r="H23" s="7"/>
      <c r="I23" s="7"/>
      <c r="J23" s="7"/>
      <c r="K23" s="7"/>
      <c r="L23" s="7"/>
      <c r="M23" s="7"/>
      <c r="N23" s="7"/>
      <c r="O23" s="7"/>
      <c r="P23" s="7"/>
      <c r="Q23" s="7"/>
      <c r="R23" s="7"/>
      <c r="S23" s="7"/>
      <c r="T23" s="7"/>
      <c r="U23" s="7"/>
      <c r="V23" s="7"/>
      <c r="W23" s="7"/>
      <c r="X23" s="7"/>
      <c r="Y23" s="7"/>
      <c r="Z23" s="7"/>
    </row>
    <row r="24" ht="12.75" customHeight="1">
      <c r="A24" s="7"/>
      <c r="E24" s="7"/>
      <c r="F24" s="7"/>
      <c r="G24" s="7"/>
      <c r="H24" s="7"/>
      <c r="I24" s="7"/>
      <c r="J24" s="7"/>
      <c r="K24" s="7"/>
      <c r="L24" s="7"/>
      <c r="M24" s="7"/>
      <c r="N24" s="7"/>
      <c r="O24" s="7"/>
      <c r="P24" s="7"/>
      <c r="Q24" s="7"/>
      <c r="R24" s="7"/>
      <c r="S24" s="7"/>
      <c r="T24" s="7"/>
      <c r="U24" s="7"/>
      <c r="V24" s="7"/>
      <c r="W24" s="7"/>
      <c r="X24" s="7"/>
      <c r="Y24" s="7"/>
      <c r="Z24" s="7"/>
    </row>
    <row r="25" ht="12.75" customHeight="1">
      <c r="A25" s="8"/>
      <c r="E25" s="8"/>
      <c r="F25" s="8"/>
      <c r="G25" s="8"/>
      <c r="H25" s="8"/>
      <c r="I25" s="8"/>
      <c r="J25" s="8"/>
      <c r="K25" s="8"/>
      <c r="L25" s="8"/>
      <c r="M25" s="8"/>
      <c r="N25" s="8"/>
      <c r="O25" s="8"/>
      <c r="P25" s="8"/>
      <c r="Q25" s="8"/>
      <c r="R25" s="8"/>
      <c r="S25" s="8"/>
      <c r="T25" s="8"/>
      <c r="U25" s="8"/>
      <c r="V25" s="8"/>
      <c r="W25" s="8"/>
      <c r="X25" s="8"/>
      <c r="Y25" s="8"/>
      <c r="Z25" s="8"/>
    </row>
    <row r="26" ht="12.75" customHeight="1">
      <c r="A26" s="8"/>
      <c r="E26" s="8"/>
      <c r="F26" s="8"/>
      <c r="G26" s="8"/>
      <c r="H26" s="8"/>
      <c r="I26" s="8"/>
      <c r="J26" s="8"/>
      <c r="K26" s="8"/>
      <c r="L26" s="8"/>
      <c r="M26" s="8"/>
      <c r="N26" s="8"/>
      <c r="O26" s="8"/>
      <c r="P26" s="8"/>
      <c r="Q26" s="8"/>
      <c r="R26" s="8"/>
      <c r="S26" s="8"/>
      <c r="T26" s="8"/>
      <c r="U26" s="8"/>
      <c r="V26" s="8"/>
      <c r="W26" s="8"/>
      <c r="X26" s="8"/>
      <c r="Y26" s="8"/>
      <c r="Z26" s="8"/>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display="Problem 13-2" location="'13-2'!A1" ref="C4"/>
    <hyperlink display="Problema 13-19" location="'13-19'!A1" ref="C5"/>
    <hyperlink display="Problema 13-20" location="'13-20'!A1" ref="C6"/>
    <hyperlink display="Problema 13-21" location="'13-21'!A1" ref="C7"/>
    <hyperlink display="Problemi 13-27, 13-28, 13-29" location="'13-27, 13-28, 13-29'!A1" ref="C8"/>
    <hyperlink display="Tabella 13-1" location="'Tabella 13-1'!A1" ref="C9"/>
  </hyperlink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6.57"/>
    <col customWidth="1" min="4" max="4" width="17.14"/>
    <col customWidth="1" min="5" max="5" width="16.57"/>
    <col customWidth="1" min="6" max="6" width="17.29"/>
    <col customWidth="1" min="7" max="7" width="22.29"/>
    <col customWidth="1" min="8" max="8" width="19.86"/>
    <col customWidth="1" min="9" max="9" width="21.43"/>
    <col customWidth="1" min="10" max="26" width="8.86"/>
  </cols>
  <sheetData>
    <row r="1" ht="12.75" customHeight="1">
      <c r="A1" s="9"/>
      <c r="B1" s="10"/>
      <c r="C1" s="10"/>
      <c r="D1" s="10"/>
      <c r="E1" s="10"/>
      <c r="F1" s="10"/>
      <c r="G1" s="10"/>
      <c r="H1" s="10"/>
      <c r="I1" s="10"/>
      <c r="J1" s="11"/>
      <c r="K1" s="12"/>
      <c r="L1" s="12"/>
      <c r="M1" s="12"/>
      <c r="N1" s="12"/>
      <c r="O1" s="12"/>
      <c r="P1" s="12"/>
      <c r="Q1" s="12"/>
      <c r="R1" s="12"/>
      <c r="S1" s="12"/>
      <c r="T1" s="12"/>
      <c r="U1" s="12"/>
      <c r="V1" s="12"/>
      <c r="W1" s="12"/>
      <c r="X1" s="12"/>
      <c r="Y1" s="12"/>
      <c r="Z1" s="12"/>
    </row>
    <row r="2" ht="12.75" customHeight="1">
      <c r="A2" s="13"/>
      <c r="B2" s="14" t="s">
        <v>12</v>
      </c>
      <c r="C2" s="15"/>
      <c r="D2" s="15"/>
      <c r="E2" s="15"/>
      <c r="F2" s="16"/>
      <c r="G2" s="1"/>
      <c r="H2" s="1"/>
      <c r="I2" s="1"/>
      <c r="J2" s="17"/>
      <c r="K2" s="12"/>
      <c r="L2" s="12"/>
      <c r="M2" s="12"/>
      <c r="N2" s="12"/>
      <c r="O2" s="12"/>
      <c r="P2" s="12"/>
      <c r="Q2" s="12"/>
      <c r="R2" s="12"/>
      <c r="S2" s="12"/>
      <c r="T2" s="12"/>
      <c r="U2" s="12"/>
      <c r="V2" s="12"/>
      <c r="W2" s="12"/>
      <c r="X2" s="12"/>
      <c r="Y2" s="12"/>
      <c r="Z2" s="12"/>
    </row>
    <row r="3" ht="12.75" customHeight="1">
      <c r="A3" s="13"/>
      <c r="B3" s="18"/>
      <c r="C3" s="18"/>
      <c r="D3" s="18"/>
      <c r="E3" s="18"/>
      <c r="F3" s="18"/>
      <c r="G3" s="18"/>
      <c r="H3" s="18"/>
      <c r="I3" s="18"/>
      <c r="J3" s="17"/>
      <c r="K3" s="12"/>
      <c r="L3" s="12"/>
      <c r="M3" s="12"/>
      <c r="N3" s="12"/>
      <c r="O3" s="12"/>
      <c r="P3" s="12"/>
      <c r="Q3" s="12"/>
      <c r="R3" s="12"/>
      <c r="S3" s="12"/>
      <c r="T3" s="12"/>
      <c r="U3" s="12"/>
      <c r="V3" s="12"/>
      <c r="W3" s="12"/>
      <c r="X3" s="12"/>
      <c r="Y3" s="12"/>
      <c r="Z3" s="12"/>
    </row>
    <row r="4" ht="61.5" customHeight="1">
      <c r="A4" s="13"/>
      <c r="B4" s="19" t="s">
        <v>13</v>
      </c>
      <c r="C4" s="15"/>
      <c r="D4" s="15"/>
      <c r="E4" s="15"/>
      <c r="F4" s="15"/>
      <c r="G4" s="15"/>
      <c r="H4" s="15"/>
      <c r="I4" s="16"/>
      <c r="J4" s="17"/>
      <c r="K4" s="12"/>
      <c r="L4" s="12"/>
      <c r="M4" s="12"/>
      <c r="N4" s="12"/>
      <c r="O4" s="12"/>
      <c r="P4" s="12"/>
      <c r="Q4" s="12"/>
      <c r="R4" s="12"/>
      <c r="S4" s="12"/>
      <c r="T4" s="12"/>
      <c r="U4" s="12"/>
      <c r="V4" s="12"/>
      <c r="W4" s="12"/>
      <c r="X4" s="12"/>
      <c r="Y4" s="12"/>
      <c r="Z4" s="12"/>
    </row>
    <row r="5" ht="12.75" customHeight="1">
      <c r="A5" s="13"/>
      <c r="B5" s="20"/>
      <c r="C5" s="20"/>
      <c r="D5" s="20"/>
      <c r="E5" s="20"/>
      <c r="F5" s="20"/>
      <c r="G5" s="18"/>
      <c r="H5" s="20"/>
      <c r="I5" s="20"/>
      <c r="J5" s="17"/>
      <c r="K5" s="12"/>
      <c r="L5" s="12"/>
      <c r="M5" s="12"/>
      <c r="N5" s="12"/>
      <c r="O5" s="12"/>
      <c r="P5" s="12"/>
      <c r="Q5" s="12"/>
      <c r="R5" s="12"/>
      <c r="S5" s="12"/>
      <c r="T5" s="12"/>
      <c r="U5" s="12"/>
      <c r="V5" s="12"/>
      <c r="W5" s="12"/>
      <c r="X5" s="12"/>
      <c r="Y5" s="12"/>
      <c r="Z5" s="12"/>
    </row>
    <row r="6" ht="12.75" customHeight="1">
      <c r="A6" s="13"/>
      <c r="B6" s="21"/>
      <c r="C6" s="22"/>
      <c r="D6" s="23" t="s">
        <v>14</v>
      </c>
      <c r="E6" s="23" t="s">
        <v>15</v>
      </c>
      <c r="F6" s="24" t="s">
        <v>16</v>
      </c>
      <c r="G6" s="21"/>
      <c r="H6" s="25"/>
      <c r="I6" s="25"/>
      <c r="J6" s="17"/>
    </row>
    <row r="7" ht="12.75" customHeight="1">
      <c r="A7" s="13"/>
      <c r="B7" s="21"/>
      <c r="C7" s="26" t="s">
        <v>17</v>
      </c>
      <c r="D7" s="27">
        <v>0.13</v>
      </c>
      <c r="E7" s="27">
        <v>0.22</v>
      </c>
      <c r="F7" s="28">
        <v>1.43</v>
      </c>
      <c r="G7" s="29"/>
      <c r="H7" s="27"/>
      <c r="I7" s="27"/>
      <c r="J7" s="17"/>
    </row>
    <row r="8" ht="12.75" customHeight="1">
      <c r="A8" s="13"/>
      <c r="B8" s="21"/>
      <c r="C8" s="26" t="s">
        <v>18</v>
      </c>
      <c r="D8" s="27">
        <v>0.1</v>
      </c>
      <c r="E8" s="27">
        <v>0.47</v>
      </c>
      <c r="F8" s="30">
        <v>1.57</v>
      </c>
      <c r="G8" s="29"/>
      <c r="H8" s="27"/>
      <c r="I8" s="27"/>
      <c r="J8" s="17"/>
    </row>
    <row r="9" ht="12.75" customHeight="1">
      <c r="A9" s="13"/>
      <c r="B9" s="21"/>
      <c r="C9" s="26" t="s">
        <v>19</v>
      </c>
      <c r="D9" s="27">
        <v>0.1</v>
      </c>
      <c r="E9" s="27">
        <v>0.24</v>
      </c>
      <c r="F9" s="30">
        <v>0.81</v>
      </c>
      <c r="G9" s="21"/>
      <c r="H9" s="27"/>
      <c r="I9" s="27"/>
      <c r="J9" s="17"/>
    </row>
    <row r="10" ht="12.75" customHeight="1">
      <c r="A10" s="13"/>
      <c r="B10" s="21"/>
      <c r="C10" s="24" t="s">
        <v>20</v>
      </c>
      <c r="D10" s="27">
        <v>0.06</v>
      </c>
      <c r="E10" s="27">
        <v>0.42</v>
      </c>
      <c r="F10" s="30">
        <v>1.12</v>
      </c>
      <c r="G10" s="21"/>
      <c r="H10" s="27"/>
      <c r="I10" s="27"/>
      <c r="J10" s="17"/>
    </row>
    <row r="11" ht="12.75" customHeight="1">
      <c r="A11" s="31"/>
      <c r="B11" s="21"/>
      <c r="C11" s="32" t="s">
        <v>21</v>
      </c>
      <c r="D11" s="33"/>
      <c r="E11" s="33"/>
      <c r="F11" s="33"/>
      <c r="G11" s="33"/>
      <c r="H11" s="33"/>
      <c r="I11" s="34"/>
      <c r="J11" s="35"/>
    </row>
    <row r="12" ht="18.75" customHeight="1">
      <c r="A12" s="13"/>
      <c r="B12" s="36" t="s">
        <v>22</v>
      </c>
      <c r="C12" s="37"/>
      <c r="D12" s="38"/>
      <c r="E12" s="38"/>
      <c r="F12" s="38"/>
      <c r="G12" s="38"/>
      <c r="H12" s="38"/>
      <c r="I12" s="39"/>
      <c r="J12" s="35"/>
    </row>
    <row r="13" ht="7.5" customHeight="1">
      <c r="A13" s="31"/>
      <c r="B13" s="21"/>
      <c r="C13" s="21"/>
      <c r="D13" s="21"/>
      <c r="E13" s="21"/>
      <c r="F13" s="21"/>
      <c r="G13" s="21"/>
      <c r="H13" s="21"/>
      <c r="I13" s="21"/>
      <c r="J13" s="35"/>
    </row>
    <row r="14" ht="12.75" customHeight="1">
      <c r="A14" s="13"/>
      <c r="B14" s="36" t="s">
        <v>23</v>
      </c>
      <c r="C14" s="40" t="s">
        <v>24</v>
      </c>
      <c r="D14" s="15"/>
      <c r="E14" s="15"/>
      <c r="F14" s="15"/>
      <c r="G14" s="15"/>
      <c r="H14" s="15"/>
      <c r="I14" s="16"/>
      <c r="J14" s="35"/>
    </row>
    <row r="15" ht="12.75" customHeight="1">
      <c r="A15" s="13"/>
      <c r="B15" s="36"/>
      <c r="C15" s="41"/>
      <c r="D15" s="41"/>
      <c r="E15" s="41"/>
      <c r="F15" s="41"/>
      <c r="G15" s="41"/>
      <c r="H15" s="41"/>
      <c r="I15" s="41"/>
      <c r="J15" s="35"/>
    </row>
    <row r="16" ht="12.75" customHeight="1">
      <c r="A16" s="13"/>
      <c r="B16" s="36"/>
      <c r="C16" s="41" t="s">
        <v>25</v>
      </c>
      <c r="D16" s="42">
        <v>0.08</v>
      </c>
      <c r="E16" s="41"/>
      <c r="F16" s="41"/>
      <c r="G16" s="41"/>
      <c r="H16" s="41"/>
      <c r="I16" s="41"/>
      <c r="J16" s="35"/>
    </row>
    <row r="17" ht="12.75" customHeight="1">
      <c r="A17" s="13"/>
      <c r="B17" s="36"/>
      <c r="C17" s="41" t="s">
        <v>26</v>
      </c>
      <c r="D17" s="42">
        <v>0.08</v>
      </c>
      <c r="E17" s="41"/>
      <c r="F17" s="41"/>
      <c r="G17" s="41"/>
      <c r="H17" s="41"/>
      <c r="I17" s="41"/>
      <c r="J17" s="35"/>
    </row>
    <row r="18" ht="59.25" customHeight="1">
      <c r="A18" s="13"/>
      <c r="B18" s="36"/>
      <c r="C18" s="41" t="s">
        <v>27</v>
      </c>
      <c r="D18" s="42">
        <v>0.04</v>
      </c>
      <c r="E18" s="41"/>
      <c r="F18" s="41"/>
      <c r="G18" s="41"/>
      <c r="H18" s="41"/>
      <c r="I18" s="41"/>
      <c r="J18" s="35"/>
    </row>
    <row r="19" ht="12.75" customHeight="1">
      <c r="A19" s="13"/>
      <c r="B19" s="36"/>
      <c r="C19" s="41"/>
      <c r="D19" s="41"/>
      <c r="E19" s="41"/>
      <c r="F19" s="41"/>
      <c r="G19" s="41"/>
      <c r="H19" s="41"/>
      <c r="I19" s="41"/>
      <c r="J19" s="35"/>
    </row>
    <row r="20" ht="12.75" customHeight="1">
      <c r="A20" s="13"/>
      <c r="B20" s="43" t="s">
        <v>22</v>
      </c>
      <c r="C20" s="22"/>
      <c r="D20" s="23" t="s">
        <v>28</v>
      </c>
      <c r="E20" s="23" t="s">
        <v>29</v>
      </c>
      <c r="F20" s="44" t="s">
        <v>30</v>
      </c>
      <c r="G20" s="41"/>
      <c r="H20" s="41"/>
      <c r="I20" s="41"/>
      <c r="J20" s="35"/>
    </row>
    <row r="21" ht="12.75" customHeight="1">
      <c r="A21" s="13"/>
      <c r="B21" s="36"/>
      <c r="C21" s="26" t="s">
        <v>17</v>
      </c>
      <c r="D21" s="45">
        <f t="shared" ref="D21:D24" si="1">$D$18+F7*($D$16-$D$18)</f>
        <v>0.0972</v>
      </c>
      <c r="E21" s="45">
        <f t="shared" ref="E21:E24" si="2">D7-D21</f>
        <v>0.0328</v>
      </c>
      <c r="F21" s="41" t="str">
        <f t="shared" ref="F21:F24" si="3">IF(E21&gt;0,"sì","no")</f>
        <v>sì</v>
      </c>
      <c r="G21" s="41"/>
      <c r="H21" s="41"/>
      <c r="I21" s="41"/>
      <c r="J21" s="35"/>
    </row>
    <row r="22" ht="12.75" customHeight="1">
      <c r="A22" s="13"/>
      <c r="B22" s="36"/>
      <c r="C22" s="26" t="s">
        <v>18</v>
      </c>
      <c r="D22" s="45">
        <f t="shared" si="1"/>
        <v>0.1028</v>
      </c>
      <c r="E22" s="45">
        <f t="shared" si="2"/>
        <v>-0.0028</v>
      </c>
      <c r="F22" s="41" t="str">
        <f t="shared" si="3"/>
        <v>no</v>
      </c>
      <c r="G22" s="41"/>
      <c r="H22" s="41"/>
      <c r="I22" s="41"/>
      <c r="J22" s="35"/>
    </row>
    <row r="23" ht="12.75" customHeight="1">
      <c r="A23" s="13"/>
      <c r="B23" s="36"/>
      <c r="C23" s="26" t="s">
        <v>19</v>
      </c>
      <c r="D23" s="45">
        <f t="shared" si="1"/>
        <v>0.0724</v>
      </c>
      <c r="E23" s="45">
        <f t="shared" si="2"/>
        <v>0.0276</v>
      </c>
      <c r="F23" s="41" t="str">
        <f t="shared" si="3"/>
        <v>sì</v>
      </c>
      <c r="G23" s="41"/>
      <c r="H23" s="41"/>
      <c r="I23" s="41"/>
      <c r="J23" s="35"/>
    </row>
    <row r="24" ht="12.75" customHeight="1">
      <c r="A24" s="13"/>
      <c r="B24" s="36"/>
      <c r="C24" s="24" t="s">
        <v>20</v>
      </c>
      <c r="D24" s="45">
        <f t="shared" si="1"/>
        <v>0.0848</v>
      </c>
      <c r="E24" s="45">
        <f t="shared" si="2"/>
        <v>-0.0248</v>
      </c>
      <c r="F24" s="41" t="str">
        <f t="shared" si="3"/>
        <v>no</v>
      </c>
      <c r="G24" s="41"/>
      <c r="H24" s="41"/>
      <c r="I24" s="41"/>
      <c r="J24" s="35"/>
    </row>
    <row r="25" ht="12.75" customHeight="1">
      <c r="A25" s="13"/>
      <c r="B25" s="36"/>
      <c r="C25" s="41"/>
      <c r="D25" s="41"/>
      <c r="E25" s="41"/>
      <c r="F25" s="41"/>
      <c r="G25" s="41"/>
      <c r="H25" s="41"/>
      <c r="I25" s="41"/>
      <c r="J25" s="35"/>
    </row>
    <row r="26" ht="12.75" customHeight="1">
      <c r="A26" s="13"/>
      <c r="B26" s="43" t="s">
        <v>23</v>
      </c>
      <c r="C26" s="22"/>
      <c r="D26" s="23" t="s">
        <v>28</v>
      </c>
      <c r="E26" s="23" t="s">
        <v>29</v>
      </c>
      <c r="F26" s="44" t="s">
        <v>31</v>
      </c>
      <c r="G26" s="41"/>
      <c r="H26" s="41"/>
      <c r="I26" s="41"/>
      <c r="J26" s="35"/>
    </row>
    <row r="27" ht="12.75" customHeight="1">
      <c r="A27" s="13"/>
      <c r="B27" s="36"/>
      <c r="C27" s="26" t="s">
        <v>17</v>
      </c>
      <c r="D27" s="45">
        <f t="shared" ref="D27:D30" si="4">$D$18+F7*($D$16-$D$18)</f>
        <v>0.0972</v>
      </c>
      <c r="E27" s="45">
        <f t="shared" ref="E27:E30" si="5">E21</f>
        <v>0.0328</v>
      </c>
      <c r="F27" s="41" t="str">
        <f t="shared" ref="F27:F30" si="6">IF(E27&lt;0,"sì","no")</f>
        <v>no</v>
      </c>
      <c r="G27" s="41"/>
      <c r="H27" s="41"/>
      <c r="I27" s="41"/>
      <c r="J27" s="35"/>
    </row>
    <row r="28" ht="12.75" customHeight="1">
      <c r="A28" s="13"/>
      <c r="B28" s="36"/>
      <c r="C28" s="26" t="s">
        <v>18</v>
      </c>
      <c r="D28" s="45">
        <f t="shared" si="4"/>
        <v>0.1028</v>
      </c>
      <c r="E28" s="45">
        <f t="shared" si="5"/>
        <v>-0.0028</v>
      </c>
      <c r="F28" s="41" t="str">
        <f t="shared" si="6"/>
        <v>sì</v>
      </c>
      <c r="G28" s="41"/>
      <c r="H28" s="41"/>
      <c r="I28" s="41"/>
      <c r="J28" s="35"/>
    </row>
    <row r="29" ht="12.75" customHeight="1">
      <c r="A29" s="13"/>
      <c r="B29" s="36"/>
      <c r="C29" s="26" t="s">
        <v>19</v>
      </c>
      <c r="D29" s="45">
        <f t="shared" si="4"/>
        <v>0.0724</v>
      </c>
      <c r="E29" s="45">
        <f t="shared" si="5"/>
        <v>0.0276</v>
      </c>
      <c r="F29" s="41" t="str">
        <f t="shared" si="6"/>
        <v>no</v>
      </c>
      <c r="G29" s="41"/>
      <c r="H29" s="41"/>
      <c r="I29" s="41"/>
      <c r="J29" s="35"/>
    </row>
    <row r="30" ht="12.75" customHeight="1">
      <c r="A30" s="13"/>
      <c r="B30" s="36"/>
      <c r="C30" s="24" t="s">
        <v>20</v>
      </c>
      <c r="D30" s="45">
        <f t="shared" si="4"/>
        <v>0.0848</v>
      </c>
      <c r="E30" s="45">
        <f t="shared" si="5"/>
        <v>-0.0248</v>
      </c>
      <c r="F30" s="41" t="str">
        <f t="shared" si="6"/>
        <v>sì</v>
      </c>
      <c r="G30" s="41"/>
      <c r="H30" s="41"/>
      <c r="I30" s="41"/>
      <c r="J30" s="35"/>
    </row>
    <row r="31" ht="12.75" customHeight="1">
      <c r="A31" s="13"/>
      <c r="B31" s="36"/>
      <c r="C31" s="41"/>
      <c r="D31" s="41"/>
      <c r="E31" s="41"/>
      <c r="F31" s="41"/>
      <c r="G31" s="41"/>
      <c r="H31" s="41"/>
      <c r="I31" s="41"/>
      <c r="J31" s="35"/>
    </row>
    <row r="32" ht="12.75" customHeight="1">
      <c r="A32" s="46"/>
      <c r="B32" s="47"/>
      <c r="C32" s="47"/>
      <c r="D32" s="47"/>
      <c r="E32" s="47"/>
      <c r="F32" s="47"/>
      <c r="G32" s="47"/>
      <c r="H32" s="47"/>
      <c r="I32" s="47"/>
      <c r="J32" s="48"/>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2:F2"/>
    <mergeCell ref="B4:I4"/>
    <mergeCell ref="C11:I12"/>
    <mergeCell ref="C14:I14"/>
  </mergeCells>
  <printOptions/>
  <pageMargins bottom="1.0" footer="0.0" header="0.0" left="0.75" right="0.75" top="1.0"/>
  <pageSetup scale="73"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0.14"/>
    <col customWidth="1" min="4" max="4" width="20.57"/>
    <col customWidth="1" min="5" max="5" width="20.29"/>
    <col customWidth="1" min="6" max="6" width="24.86"/>
    <col customWidth="1" min="7" max="7" width="37.71"/>
    <col customWidth="1" min="8" max="8" width="27.0"/>
    <col customWidth="1" min="9" max="9" width="29.43"/>
    <col customWidth="1" min="10" max="26" width="8.71"/>
  </cols>
  <sheetData>
    <row r="1" ht="12.75" customHeight="1">
      <c r="A1" s="49"/>
      <c r="B1" s="50"/>
      <c r="C1" s="50"/>
      <c r="D1" s="50"/>
      <c r="E1" s="50"/>
      <c r="F1" s="50"/>
      <c r="G1" s="50"/>
      <c r="H1" s="50"/>
      <c r="I1" s="50"/>
      <c r="J1" s="51"/>
      <c r="K1" s="12"/>
      <c r="L1" s="12"/>
      <c r="M1" s="12"/>
      <c r="N1" s="12"/>
      <c r="O1" s="12"/>
      <c r="P1" s="12"/>
      <c r="Q1" s="12"/>
      <c r="R1" s="12"/>
      <c r="S1" s="12"/>
      <c r="T1" s="12"/>
      <c r="U1" s="12"/>
      <c r="V1" s="12"/>
      <c r="W1" s="12"/>
      <c r="X1" s="12"/>
      <c r="Y1" s="12"/>
      <c r="Z1" s="12"/>
    </row>
    <row r="2" ht="12.75" customHeight="1">
      <c r="A2" s="52"/>
      <c r="B2" s="14" t="s">
        <v>4</v>
      </c>
      <c r="C2" s="15"/>
      <c r="D2" s="15"/>
      <c r="E2" s="15"/>
      <c r="F2" s="16"/>
      <c r="G2" s="1"/>
      <c r="H2" s="1"/>
      <c r="I2" s="1"/>
      <c r="J2" s="53"/>
      <c r="K2" s="12"/>
      <c r="L2" s="12"/>
      <c r="M2" s="12"/>
      <c r="N2" s="12"/>
      <c r="O2" s="12"/>
      <c r="P2" s="12"/>
      <c r="Q2" s="12"/>
      <c r="R2" s="12"/>
      <c r="S2" s="12"/>
      <c r="T2" s="12"/>
      <c r="U2" s="12"/>
      <c r="V2" s="12"/>
      <c r="W2" s="12"/>
      <c r="X2" s="12"/>
      <c r="Y2" s="12"/>
      <c r="Z2" s="12"/>
    </row>
    <row r="3" ht="12.75" customHeight="1">
      <c r="A3" s="52"/>
      <c r="B3" s="18"/>
      <c r="C3" s="18"/>
      <c r="D3" s="18"/>
      <c r="E3" s="18"/>
      <c r="F3" s="18"/>
      <c r="G3" s="18"/>
      <c r="H3" s="18"/>
      <c r="I3" s="18"/>
      <c r="J3" s="53"/>
      <c r="K3" s="12"/>
      <c r="L3" s="12"/>
      <c r="M3" s="12"/>
      <c r="N3" s="12"/>
      <c r="O3" s="12"/>
      <c r="P3" s="12"/>
      <c r="Q3" s="12"/>
      <c r="R3" s="12"/>
      <c r="S3" s="12"/>
      <c r="T3" s="12"/>
      <c r="U3" s="12"/>
      <c r="V3" s="12"/>
      <c r="W3" s="12"/>
      <c r="X3" s="12"/>
      <c r="Y3" s="12"/>
      <c r="Z3" s="12"/>
    </row>
    <row r="4" ht="38.25" customHeight="1">
      <c r="A4" s="52"/>
      <c r="B4" s="19" t="s">
        <v>32</v>
      </c>
      <c r="C4" s="15"/>
      <c r="D4" s="15"/>
      <c r="E4" s="15"/>
      <c r="F4" s="15"/>
      <c r="G4" s="15"/>
      <c r="H4" s="15"/>
      <c r="I4" s="16"/>
      <c r="J4" s="53"/>
      <c r="K4" s="12"/>
      <c r="L4" s="12"/>
      <c r="M4" s="12"/>
      <c r="N4" s="12"/>
      <c r="O4" s="12"/>
      <c r="P4" s="12"/>
      <c r="Q4" s="12"/>
      <c r="R4" s="12"/>
      <c r="S4" s="12"/>
      <c r="T4" s="12"/>
      <c r="U4" s="12"/>
      <c r="V4" s="12"/>
      <c r="W4" s="12"/>
      <c r="X4" s="12"/>
      <c r="Y4" s="12"/>
      <c r="Z4" s="12"/>
    </row>
    <row r="5" ht="12.75" customHeight="1">
      <c r="A5" s="52"/>
      <c r="B5" s="20"/>
      <c r="C5" s="20"/>
      <c r="D5" s="20"/>
      <c r="E5" s="20"/>
      <c r="F5" s="20"/>
      <c r="G5" s="12"/>
      <c r="H5" s="20"/>
      <c r="I5" s="20"/>
      <c r="J5" s="53"/>
      <c r="K5" s="12"/>
      <c r="L5" s="12"/>
      <c r="M5" s="12"/>
      <c r="N5" s="12"/>
      <c r="O5" s="12"/>
      <c r="P5" s="12"/>
      <c r="Q5" s="12"/>
      <c r="R5" s="12"/>
      <c r="S5" s="12"/>
      <c r="T5" s="12"/>
      <c r="U5" s="12"/>
      <c r="V5" s="12"/>
      <c r="W5" s="12"/>
      <c r="X5" s="12"/>
      <c r="Y5" s="12"/>
      <c r="Z5" s="12"/>
    </row>
    <row r="6" ht="12.75" customHeight="1">
      <c r="A6" s="54"/>
      <c r="B6" s="21"/>
      <c r="C6" s="21"/>
      <c r="D6" s="26" t="s">
        <v>33</v>
      </c>
      <c r="E6" s="55" t="s">
        <v>34</v>
      </c>
      <c r="F6" s="16"/>
      <c r="G6" s="56"/>
      <c r="H6" s="56"/>
      <c r="I6" s="56"/>
      <c r="J6" s="57"/>
    </row>
    <row r="7" ht="12.75" customHeight="1">
      <c r="A7" s="52"/>
      <c r="B7" s="21"/>
      <c r="C7" s="22" t="s">
        <v>35</v>
      </c>
      <c r="D7" s="22" t="s">
        <v>36</v>
      </c>
      <c r="E7" s="58" t="s">
        <v>37</v>
      </c>
      <c r="F7" s="59"/>
      <c r="G7" s="18"/>
      <c r="H7" s="25"/>
      <c r="I7" s="25"/>
      <c r="J7" s="53"/>
    </row>
    <row r="8" ht="12.75" customHeight="1">
      <c r="A8" s="52"/>
      <c r="B8" s="21"/>
      <c r="C8" s="26" t="s">
        <v>38</v>
      </c>
      <c r="D8" s="60">
        <v>9.8</v>
      </c>
      <c r="E8" s="61">
        <v>8.3</v>
      </c>
      <c r="F8" s="16"/>
      <c r="G8" s="29"/>
      <c r="H8" s="27"/>
      <c r="I8" s="27"/>
      <c r="J8" s="53"/>
    </row>
    <row r="9" ht="12.75" customHeight="1">
      <c r="A9" s="52"/>
      <c r="B9" s="21"/>
      <c r="C9" s="26" t="s">
        <v>39</v>
      </c>
      <c r="D9" s="60">
        <v>9.8</v>
      </c>
      <c r="E9" s="61">
        <v>12.2</v>
      </c>
      <c r="F9" s="16"/>
      <c r="G9" s="29"/>
      <c r="H9" s="27"/>
      <c r="I9" s="27"/>
      <c r="J9" s="53"/>
    </row>
    <row r="10" ht="12.75" customHeight="1">
      <c r="A10" s="52"/>
      <c r="B10" s="21"/>
      <c r="C10" s="26" t="s">
        <v>40</v>
      </c>
      <c r="D10" s="60">
        <v>9.8</v>
      </c>
      <c r="E10" s="61">
        <v>13.2</v>
      </c>
      <c r="F10" s="16"/>
      <c r="G10" s="21"/>
      <c r="H10" s="27"/>
      <c r="I10" s="27"/>
      <c r="J10" s="53"/>
    </row>
    <row r="11" ht="12.75" customHeight="1">
      <c r="A11" s="52"/>
      <c r="B11" s="21"/>
      <c r="C11" s="26" t="s">
        <v>41</v>
      </c>
      <c r="D11" s="60">
        <v>98.0</v>
      </c>
      <c r="E11" s="61">
        <v>8.3</v>
      </c>
      <c r="F11" s="16"/>
      <c r="G11" s="21"/>
      <c r="H11" s="27"/>
      <c r="I11" s="27"/>
      <c r="J11" s="53"/>
    </row>
    <row r="12" ht="12.75" customHeight="1">
      <c r="A12" s="52"/>
      <c r="B12" s="21"/>
      <c r="C12" s="26" t="s">
        <v>42</v>
      </c>
      <c r="D12" s="60">
        <v>98.0</v>
      </c>
      <c r="E12" s="61">
        <v>12.2</v>
      </c>
      <c r="F12" s="16"/>
      <c r="G12" s="21"/>
      <c r="H12" s="27"/>
      <c r="I12" s="27"/>
      <c r="J12" s="53"/>
    </row>
    <row r="13" ht="12.75" customHeight="1">
      <c r="A13" s="52"/>
      <c r="B13" s="21"/>
      <c r="C13" s="26" t="s">
        <v>43</v>
      </c>
      <c r="D13" s="60">
        <v>98.0</v>
      </c>
      <c r="E13" s="61">
        <v>13.2</v>
      </c>
      <c r="F13" s="16"/>
      <c r="G13" s="21"/>
      <c r="H13" s="27"/>
      <c r="I13" s="27"/>
      <c r="J13" s="53"/>
    </row>
    <row r="14" ht="12.75" customHeight="1">
      <c r="A14" s="54"/>
      <c r="B14" s="21"/>
      <c r="C14" s="32" t="s">
        <v>44</v>
      </c>
      <c r="D14" s="33"/>
      <c r="E14" s="33"/>
      <c r="F14" s="33"/>
      <c r="G14" s="33"/>
      <c r="H14" s="33"/>
      <c r="I14" s="34"/>
      <c r="J14" s="57"/>
    </row>
    <row r="15" ht="18.75" customHeight="1">
      <c r="A15" s="52"/>
      <c r="B15" s="36" t="s">
        <v>22</v>
      </c>
      <c r="C15" s="37"/>
      <c r="D15" s="38"/>
      <c r="E15" s="38"/>
      <c r="F15" s="38"/>
      <c r="G15" s="38"/>
      <c r="H15" s="38"/>
      <c r="I15" s="39"/>
      <c r="J15" s="57"/>
    </row>
    <row r="16" ht="7.5" customHeight="1">
      <c r="A16" s="54"/>
      <c r="B16" s="21"/>
      <c r="C16" s="21"/>
      <c r="D16" s="21"/>
      <c r="E16" s="21"/>
      <c r="F16" s="21"/>
      <c r="G16" s="21"/>
      <c r="H16" s="21"/>
      <c r="I16" s="21"/>
      <c r="J16" s="57"/>
    </row>
    <row r="17" ht="74.25" customHeight="1">
      <c r="A17" s="52"/>
      <c r="B17" s="36" t="s">
        <v>23</v>
      </c>
      <c r="C17" s="40" t="s">
        <v>45</v>
      </c>
      <c r="D17" s="15"/>
      <c r="E17" s="15"/>
      <c r="F17" s="15"/>
      <c r="G17" s="15"/>
      <c r="H17" s="15"/>
      <c r="I17" s="16"/>
      <c r="J17" s="57"/>
    </row>
    <row r="18" ht="24.75" customHeight="1">
      <c r="A18" s="54"/>
      <c r="B18" s="21"/>
      <c r="C18" s="21"/>
      <c r="D18" s="21"/>
      <c r="E18" s="21"/>
      <c r="F18" s="21"/>
      <c r="G18" s="21"/>
      <c r="H18" s="21"/>
      <c r="I18" s="21"/>
      <c r="J18" s="57"/>
    </row>
    <row r="19" ht="56.25" customHeight="1">
      <c r="A19" s="52"/>
      <c r="B19" s="36" t="s">
        <v>46</v>
      </c>
      <c r="C19" s="40" t="s">
        <v>47</v>
      </c>
      <c r="D19" s="15"/>
      <c r="E19" s="15"/>
      <c r="F19" s="15"/>
      <c r="G19" s="15"/>
      <c r="H19" s="15"/>
      <c r="I19" s="16"/>
      <c r="J19" s="57"/>
    </row>
    <row r="20" ht="33.0" customHeight="1">
      <c r="A20" s="54"/>
      <c r="B20" s="21"/>
      <c r="C20" s="21"/>
      <c r="D20" s="21"/>
      <c r="E20" s="21"/>
      <c r="F20" s="21"/>
      <c r="G20" s="21"/>
      <c r="H20" s="21"/>
      <c r="I20" s="21"/>
      <c r="J20" s="57"/>
    </row>
    <row r="21" ht="36.0" customHeight="1">
      <c r="A21" s="52"/>
      <c r="B21" s="36" t="s">
        <v>48</v>
      </c>
      <c r="C21" s="40" t="s">
        <v>49</v>
      </c>
      <c r="D21" s="15"/>
      <c r="E21" s="15"/>
      <c r="F21" s="15"/>
      <c r="G21" s="15"/>
      <c r="H21" s="15"/>
      <c r="I21" s="16"/>
      <c r="J21" s="57"/>
    </row>
    <row r="22" ht="12.75" customHeight="1">
      <c r="A22" s="62"/>
      <c r="B22" s="21"/>
      <c r="C22" s="21"/>
      <c r="D22" s="21"/>
      <c r="E22" s="21"/>
      <c r="F22" s="21"/>
      <c r="G22" s="21"/>
      <c r="H22" s="21"/>
      <c r="I22" s="21"/>
      <c r="J22" s="57"/>
    </row>
    <row r="23" ht="12.75" customHeight="1">
      <c r="A23" s="54"/>
      <c r="B23" s="21"/>
      <c r="C23" s="21"/>
      <c r="D23" s="21"/>
      <c r="E23" s="63" t="s">
        <v>22</v>
      </c>
      <c r="F23" s="64"/>
      <c r="G23" s="63" t="s">
        <v>23</v>
      </c>
      <c r="H23" s="63" t="s">
        <v>46</v>
      </c>
      <c r="I23" s="63" t="s">
        <v>48</v>
      </c>
      <c r="J23" s="57"/>
    </row>
    <row r="24" ht="12.75" customHeight="1">
      <c r="A24" s="54"/>
      <c r="B24" s="22" t="s">
        <v>35</v>
      </c>
      <c r="C24" s="22" t="s">
        <v>33</v>
      </c>
      <c r="D24" s="24" t="s">
        <v>34</v>
      </c>
      <c r="E24" s="24" t="s">
        <v>50</v>
      </c>
      <c r="F24" s="24" t="s">
        <v>51</v>
      </c>
      <c r="G24" s="24" t="s">
        <v>52</v>
      </c>
      <c r="H24" s="24" t="s">
        <v>53</v>
      </c>
      <c r="I24" s="24" t="s">
        <v>54</v>
      </c>
      <c r="J24" s="57"/>
    </row>
    <row r="25" ht="12.75" customHeight="1">
      <c r="A25" s="54"/>
      <c r="B25" s="26" t="s">
        <v>38</v>
      </c>
      <c r="C25" s="65">
        <v>9.8</v>
      </c>
      <c r="D25" s="66">
        <v>0.083</v>
      </c>
      <c r="E25" s="67">
        <f t="shared" ref="E25:E30" si="1">C25/D25</f>
        <v>118.0722892</v>
      </c>
      <c r="F25" s="68">
        <f t="shared" ref="F25:F30" si="2">C25/E25</f>
        <v>0.083</v>
      </c>
      <c r="G25" s="69">
        <f t="shared" ref="G25:G27" si="3">RANK(E25,$E$25:$E$27)</f>
        <v>1</v>
      </c>
      <c r="H25" s="69">
        <f t="shared" ref="H25:H30" si="4">RANK(E25,$E$25:$E$30)</f>
        <v>4</v>
      </c>
      <c r="I25" s="69">
        <v>6.0</v>
      </c>
      <c r="J25" s="57"/>
    </row>
    <row r="26" ht="12.75" customHeight="1">
      <c r="A26" s="54"/>
      <c r="B26" s="26" t="s">
        <v>39</v>
      </c>
      <c r="C26" s="65">
        <v>9.8</v>
      </c>
      <c r="D26" s="70">
        <v>0.122</v>
      </c>
      <c r="E26" s="71">
        <f t="shared" si="1"/>
        <v>80.32786885</v>
      </c>
      <c r="F26" s="72">
        <f t="shared" si="2"/>
        <v>0.122</v>
      </c>
      <c r="G26" s="73">
        <f t="shared" si="3"/>
        <v>2</v>
      </c>
      <c r="H26" s="73">
        <f t="shared" si="4"/>
        <v>5</v>
      </c>
      <c r="I26" s="73">
        <v>4.0</v>
      </c>
      <c r="J26" s="57"/>
    </row>
    <row r="27" ht="12.75" customHeight="1">
      <c r="A27" s="54"/>
      <c r="B27" s="26" t="s">
        <v>40</v>
      </c>
      <c r="C27" s="65">
        <v>9.8</v>
      </c>
      <c r="D27" s="70">
        <v>0.132</v>
      </c>
      <c r="E27" s="71">
        <f t="shared" si="1"/>
        <v>74.24242424</v>
      </c>
      <c r="F27" s="72">
        <f t="shared" si="2"/>
        <v>0.132</v>
      </c>
      <c r="G27" s="73">
        <f t="shared" si="3"/>
        <v>3</v>
      </c>
      <c r="H27" s="73">
        <f t="shared" si="4"/>
        <v>6</v>
      </c>
      <c r="I27" s="73">
        <v>2.0</v>
      </c>
      <c r="J27" s="57"/>
    </row>
    <row r="28" ht="12.75" customHeight="1">
      <c r="A28" s="54"/>
      <c r="B28" s="26" t="s">
        <v>41</v>
      </c>
      <c r="C28" s="65">
        <v>98.0</v>
      </c>
      <c r="D28" s="70">
        <v>0.083</v>
      </c>
      <c r="E28" s="71">
        <f t="shared" si="1"/>
        <v>1180.722892</v>
      </c>
      <c r="F28" s="72">
        <f t="shared" si="2"/>
        <v>0.083</v>
      </c>
      <c r="G28" s="73">
        <f t="shared" ref="G28:G30" si="5">RANK(E28,$E$28:$E$30)</f>
        <v>1</v>
      </c>
      <c r="H28" s="73">
        <f t="shared" si="4"/>
        <v>1</v>
      </c>
      <c r="I28" s="73">
        <v>5.0</v>
      </c>
      <c r="J28" s="57"/>
    </row>
    <row r="29" ht="12.75" customHeight="1">
      <c r="A29" s="54"/>
      <c r="B29" s="26" t="s">
        <v>42</v>
      </c>
      <c r="C29" s="65">
        <v>98.0</v>
      </c>
      <c r="D29" s="70">
        <v>0.122</v>
      </c>
      <c r="E29" s="71">
        <f t="shared" si="1"/>
        <v>803.2786885</v>
      </c>
      <c r="F29" s="72">
        <f t="shared" si="2"/>
        <v>0.122</v>
      </c>
      <c r="G29" s="73">
        <f t="shared" si="5"/>
        <v>2</v>
      </c>
      <c r="H29" s="73">
        <f t="shared" si="4"/>
        <v>2</v>
      </c>
      <c r="I29" s="73">
        <v>3.0</v>
      </c>
      <c r="J29" s="57"/>
    </row>
    <row r="30" ht="12.75" customHeight="1">
      <c r="A30" s="54"/>
      <c r="B30" s="26" t="s">
        <v>43</v>
      </c>
      <c r="C30" s="65">
        <v>98.0</v>
      </c>
      <c r="D30" s="70">
        <v>0.132</v>
      </c>
      <c r="E30" s="71">
        <f t="shared" si="1"/>
        <v>742.4242424</v>
      </c>
      <c r="F30" s="72">
        <f t="shared" si="2"/>
        <v>0.132</v>
      </c>
      <c r="G30" s="73">
        <f t="shared" si="5"/>
        <v>3</v>
      </c>
      <c r="H30" s="73">
        <f t="shared" si="4"/>
        <v>3</v>
      </c>
      <c r="I30" s="73">
        <v>1.0</v>
      </c>
      <c r="J30" s="57"/>
    </row>
    <row r="31" ht="12.75" customHeight="1">
      <c r="A31" s="54"/>
      <c r="B31" s="21"/>
      <c r="C31" s="21"/>
      <c r="D31" s="21"/>
      <c r="E31" s="21"/>
      <c r="F31" s="21"/>
      <c r="G31" s="21"/>
      <c r="H31" s="21"/>
      <c r="I31" s="21"/>
      <c r="J31" s="57"/>
    </row>
    <row r="32" ht="12.75" customHeight="1">
      <c r="A32" s="54"/>
      <c r="B32" s="36" t="s">
        <v>23</v>
      </c>
      <c r="C32" s="74" t="s">
        <v>55</v>
      </c>
      <c r="D32" s="75" t="s">
        <v>56</v>
      </c>
      <c r="E32" s="75" t="s">
        <v>35</v>
      </c>
      <c r="F32" s="75" t="s">
        <v>57</v>
      </c>
      <c r="G32" s="75" t="s">
        <v>34</v>
      </c>
      <c r="H32" s="75" t="s">
        <v>58</v>
      </c>
      <c r="I32" s="21"/>
      <c r="J32" s="57"/>
    </row>
    <row r="33" ht="17.25" customHeight="1">
      <c r="A33" s="54"/>
      <c r="B33" s="76"/>
      <c r="C33" s="74" t="s">
        <v>59</v>
      </c>
      <c r="D33" s="26">
        <v>1.0</v>
      </c>
      <c r="E33" s="26" t="str">
        <f t="shared" ref="E33:E35" si="6">IF($G$25=D33,$B$25,IF(D33=$G$26,$B$26,IF(D33=$G$27,$B$27,"NA")))</f>
        <v>S1</v>
      </c>
      <c r="F33" s="77">
        <f t="shared" ref="F33:F35" si="7">IF(E33=$B$25,$E$25,IF(E33=$B$26,$E$26,IF(E33=$B$27,$E$27,"NA")))</f>
        <v>118.0722892</v>
      </c>
      <c r="G33" s="72">
        <f t="shared" ref="G33:G35" si="8">IF(E33=$B$25,$D$25,IF(E33=$B$26,$D$26,IF(E33=$B$27,$D$27,"NA")))</f>
        <v>0.083</v>
      </c>
      <c r="H33" s="72">
        <f>G33</f>
        <v>0.083</v>
      </c>
      <c r="I33" s="21"/>
      <c r="J33" s="57"/>
    </row>
    <row r="34" ht="12.75" customHeight="1">
      <c r="A34" s="54"/>
      <c r="B34" s="76"/>
      <c r="C34" s="74"/>
      <c r="D34" s="26">
        <v>2.0</v>
      </c>
      <c r="E34" s="26" t="str">
        <f t="shared" si="6"/>
        <v>S2</v>
      </c>
      <c r="F34" s="77">
        <f t="shared" si="7"/>
        <v>80.32786885</v>
      </c>
      <c r="G34" s="72">
        <f t="shared" si="8"/>
        <v>0.122</v>
      </c>
      <c r="H34" s="72"/>
      <c r="I34" s="21"/>
      <c r="J34" s="57"/>
    </row>
    <row r="35" ht="12.75" customHeight="1">
      <c r="A35" s="54"/>
      <c r="B35" s="76"/>
      <c r="C35" s="74"/>
      <c r="D35" s="26">
        <v>3.0</v>
      </c>
      <c r="E35" s="26" t="str">
        <f t="shared" si="6"/>
        <v>S3</v>
      </c>
      <c r="F35" s="77">
        <f t="shared" si="7"/>
        <v>74.24242424</v>
      </c>
      <c r="G35" s="72">
        <f t="shared" si="8"/>
        <v>0.132</v>
      </c>
      <c r="H35" s="72">
        <f>-G35</f>
        <v>-0.132</v>
      </c>
      <c r="I35" s="21"/>
      <c r="J35" s="57"/>
    </row>
    <row r="36" ht="12.75" customHeight="1">
      <c r="A36" s="54"/>
      <c r="B36" s="76"/>
      <c r="C36" s="74" t="s">
        <v>60</v>
      </c>
      <c r="D36" s="26">
        <v>1.0</v>
      </c>
      <c r="E36" s="26" t="str">
        <f t="shared" ref="E36:E38" si="9">IF($G$28=D36,$B$28,IF(D36=$G$29,$B$29,IF(D36=$G$30,$B$30,"NA")))</f>
        <v>B1</v>
      </c>
      <c r="F36" s="77">
        <f t="shared" ref="F36:F38" si="10">IF(E36=$B$28,$E$28,IF(E36=$B$29,$E$29,IF(E36=$B$30,$E$30,"NA")))</f>
        <v>1180.722892</v>
      </c>
      <c r="G36" s="72">
        <f t="shared" ref="G36:G38" si="11">IF(E36=$B$28,$D$28,IF(E36=$B$29,$D$29,IF(E36=$B$30,$D$30,"NA")))</f>
        <v>0.083</v>
      </c>
      <c r="H36" s="72">
        <f>G36</f>
        <v>0.083</v>
      </c>
      <c r="I36" s="21"/>
      <c r="J36" s="57"/>
    </row>
    <row r="37" ht="12.75" customHeight="1">
      <c r="A37" s="54"/>
      <c r="B37" s="76"/>
      <c r="C37" s="74"/>
      <c r="D37" s="26">
        <v>2.0</v>
      </c>
      <c r="E37" s="26" t="str">
        <f t="shared" si="9"/>
        <v>B2</v>
      </c>
      <c r="F37" s="77">
        <f t="shared" si="10"/>
        <v>803.2786885</v>
      </c>
      <c r="G37" s="72">
        <f t="shared" si="11"/>
        <v>0.122</v>
      </c>
      <c r="H37" s="72"/>
      <c r="I37" s="21"/>
      <c r="J37" s="57"/>
    </row>
    <row r="38" ht="12.75" customHeight="1">
      <c r="A38" s="54"/>
      <c r="B38" s="76"/>
      <c r="C38" s="74"/>
      <c r="D38" s="26">
        <v>3.0</v>
      </c>
      <c r="E38" s="26" t="str">
        <f t="shared" si="9"/>
        <v>B3</v>
      </c>
      <c r="F38" s="77">
        <f t="shared" si="10"/>
        <v>742.4242424</v>
      </c>
      <c r="G38" s="72">
        <f t="shared" si="11"/>
        <v>0.132</v>
      </c>
      <c r="H38" s="72">
        <f>-G38</f>
        <v>-0.132</v>
      </c>
      <c r="I38" s="21"/>
      <c r="J38" s="57"/>
    </row>
    <row r="39" ht="12.75" customHeight="1">
      <c r="A39" s="54"/>
      <c r="B39" s="76"/>
      <c r="C39" s="21"/>
      <c r="D39" s="21"/>
      <c r="E39" s="21"/>
      <c r="F39" s="21"/>
      <c r="G39" s="74" t="s">
        <v>61</v>
      </c>
      <c r="H39" s="78">
        <f>SUM(H33:H35)</f>
        <v>-0.049</v>
      </c>
      <c r="I39" s="21"/>
      <c r="J39" s="57"/>
    </row>
    <row r="40" ht="12.75" customHeight="1">
      <c r="A40" s="54"/>
      <c r="B40" s="76"/>
      <c r="C40" s="21"/>
      <c r="D40" s="21"/>
      <c r="E40" s="21"/>
      <c r="F40" s="21"/>
      <c r="G40" s="74" t="s">
        <v>62</v>
      </c>
      <c r="H40" s="78">
        <f>SUM(H36:H38)</f>
        <v>-0.049</v>
      </c>
      <c r="I40" s="21"/>
      <c r="J40" s="57"/>
    </row>
    <row r="41" ht="12.75" customHeight="1">
      <c r="A41" s="54"/>
      <c r="B41" s="76"/>
      <c r="C41" s="21"/>
      <c r="D41" s="21"/>
      <c r="E41" s="21"/>
      <c r="F41" s="21"/>
      <c r="G41" s="74"/>
      <c r="H41" s="79"/>
      <c r="I41" s="21"/>
      <c r="J41" s="57"/>
    </row>
    <row r="42" ht="12.75" customHeight="1">
      <c r="A42" s="54"/>
      <c r="B42" s="74" t="s">
        <v>63</v>
      </c>
      <c r="C42" s="74"/>
      <c r="D42" s="74"/>
      <c r="E42" s="74"/>
      <c r="F42" s="74"/>
      <c r="G42" s="74"/>
      <c r="H42" s="79"/>
      <c r="I42" s="21"/>
      <c r="J42" s="57"/>
    </row>
    <row r="43" ht="12.75" customHeight="1">
      <c r="A43" s="54"/>
      <c r="B43" s="74" t="s">
        <v>64</v>
      </c>
      <c r="C43" s="74"/>
      <c r="D43" s="74"/>
      <c r="E43" s="74"/>
      <c r="F43" s="74"/>
      <c r="G43" s="74"/>
      <c r="H43" s="79"/>
      <c r="I43" s="21"/>
      <c r="J43" s="57"/>
    </row>
    <row r="44" ht="18.75" customHeight="1">
      <c r="A44" s="54"/>
      <c r="B44" s="74"/>
      <c r="C44" s="74"/>
      <c r="D44" s="74"/>
      <c r="E44" s="74"/>
      <c r="F44" s="74"/>
      <c r="G44" s="74"/>
      <c r="H44" s="79"/>
      <c r="I44" s="21"/>
      <c r="J44" s="57"/>
    </row>
    <row r="45" ht="12.75" customHeight="1">
      <c r="A45" s="54"/>
      <c r="B45" s="74"/>
      <c r="C45" s="74"/>
      <c r="D45" s="74"/>
      <c r="E45" s="74"/>
      <c r="F45" s="74"/>
      <c r="G45" s="74"/>
      <c r="H45" s="21"/>
      <c r="I45" s="21"/>
      <c r="J45" s="57"/>
    </row>
    <row r="46" ht="18.0" customHeight="1">
      <c r="A46" s="54"/>
      <c r="B46" s="36" t="s">
        <v>46</v>
      </c>
      <c r="C46" s="80" t="s">
        <v>55</v>
      </c>
      <c r="D46" s="75" t="s">
        <v>56</v>
      </c>
      <c r="E46" s="75" t="s">
        <v>35</v>
      </c>
      <c r="F46" s="75" t="s">
        <v>57</v>
      </c>
      <c r="G46" s="75" t="s">
        <v>34</v>
      </c>
      <c r="H46" s="75" t="s">
        <v>58</v>
      </c>
      <c r="I46" s="21"/>
      <c r="J46" s="57"/>
    </row>
    <row r="47" ht="18.0" customHeight="1">
      <c r="A47" s="54"/>
      <c r="B47" s="76"/>
      <c r="C47" s="74" t="s">
        <v>65</v>
      </c>
      <c r="D47" s="26">
        <v>1.0</v>
      </c>
      <c r="E47" s="26" t="str">
        <f t="shared" ref="E47:E52" si="12">IF($H$25=D47,$B$25,IF(D47=$H$26,$B$26,IF(D47=$H$27,$B$27,IF(D47=$H$28,$B$28,IF(D47=$H$29,$B$29,IF(D47=$H$30,$B$30))))))</f>
        <v>B1</v>
      </c>
      <c r="F47" s="77">
        <f t="shared" ref="F47:F52" si="13">IF($B$25=E47,$E$25,IF(E47=$B$26,$E$26,IF(E47=$B$27,$E$27,IF(E47=$B$28,$E$28,IF(E47=$B$29,$E$29,IF(E47=$B$30,$E$30))))))</f>
        <v>1180.722892</v>
      </c>
      <c r="G47" s="72">
        <f t="shared" ref="G47:G52" si="14">IF($B$25=E47,$F$25,IF(E47=$B$26,$F$26,IF(E47=$B$27,$F$27,IF(E47=$B$28,$F$28,IF(E47=$B$29,$F$29,IF(E47=$B$30,$F$30))))))</f>
        <v>0.083</v>
      </c>
      <c r="H47" s="72">
        <f>G47</f>
        <v>0.083</v>
      </c>
      <c r="I47" s="21"/>
      <c r="J47" s="57"/>
    </row>
    <row r="48" ht="12.75" customHeight="1">
      <c r="A48" s="54"/>
      <c r="B48" s="76"/>
      <c r="C48" s="80"/>
      <c r="D48" s="26">
        <v>2.0</v>
      </c>
      <c r="E48" s="26" t="str">
        <f t="shared" si="12"/>
        <v>B2</v>
      </c>
      <c r="F48" s="77">
        <f t="shared" si="13"/>
        <v>803.2786885</v>
      </c>
      <c r="G48" s="72">
        <f t="shared" si="14"/>
        <v>0.122</v>
      </c>
      <c r="H48" s="81"/>
      <c r="I48" s="21"/>
      <c r="J48" s="57"/>
    </row>
    <row r="49" ht="12.75" customHeight="1">
      <c r="A49" s="54"/>
      <c r="B49" s="76"/>
      <c r="C49" s="80"/>
      <c r="D49" s="26">
        <v>3.0</v>
      </c>
      <c r="E49" s="26" t="str">
        <f t="shared" si="12"/>
        <v>B3</v>
      </c>
      <c r="F49" s="77">
        <f t="shared" si="13"/>
        <v>742.4242424</v>
      </c>
      <c r="G49" s="72">
        <f t="shared" si="14"/>
        <v>0.132</v>
      </c>
      <c r="H49" s="81"/>
      <c r="I49" s="21"/>
      <c r="J49" s="57"/>
    </row>
    <row r="50" ht="12.75" customHeight="1">
      <c r="A50" s="54"/>
      <c r="B50" s="76"/>
      <c r="C50" s="80"/>
      <c r="D50" s="26">
        <v>4.0</v>
      </c>
      <c r="E50" s="26" t="str">
        <f t="shared" si="12"/>
        <v>S1</v>
      </c>
      <c r="F50" s="77">
        <f t="shared" si="13"/>
        <v>118.0722892</v>
      </c>
      <c r="G50" s="72">
        <f t="shared" si="14"/>
        <v>0.083</v>
      </c>
      <c r="H50" s="81"/>
      <c r="I50" s="21"/>
      <c r="J50" s="57"/>
    </row>
    <row r="51" ht="12.75" customHeight="1">
      <c r="A51" s="54"/>
      <c r="B51" s="76"/>
      <c r="C51" s="80"/>
      <c r="D51" s="26">
        <v>5.0</v>
      </c>
      <c r="E51" s="26" t="str">
        <f t="shared" si="12"/>
        <v>S2</v>
      </c>
      <c r="F51" s="77">
        <f t="shared" si="13"/>
        <v>80.32786885</v>
      </c>
      <c r="G51" s="72">
        <f t="shared" si="14"/>
        <v>0.122</v>
      </c>
      <c r="H51" s="81"/>
      <c r="I51" s="21"/>
      <c r="J51" s="57"/>
    </row>
    <row r="52" ht="12.75" customHeight="1">
      <c r="A52" s="54"/>
      <c r="B52" s="76"/>
      <c r="C52" s="80"/>
      <c r="D52" s="26">
        <v>6.0</v>
      </c>
      <c r="E52" s="26" t="str">
        <f t="shared" si="12"/>
        <v>S3</v>
      </c>
      <c r="F52" s="77">
        <f t="shared" si="13"/>
        <v>74.24242424</v>
      </c>
      <c r="G52" s="72">
        <f t="shared" si="14"/>
        <v>0.132</v>
      </c>
      <c r="H52" s="72">
        <f>-G52</f>
        <v>-0.132</v>
      </c>
      <c r="I52" s="21"/>
      <c r="J52" s="57"/>
    </row>
    <row r="53" ht="12.75" customHeight="1">
      <c r="A53" s="54"/>
      <c r="B53" s="76"/>
      <c r="C53" s="21"/>
      <c r="D53" s="21"/>
      <c r="E53" s="21"/>
      <c r="F53" s="21"/>
      <c r="G53" s="74" t="s">
        <v>66</v>
      </c>
      <c r="H53" s="78">
        <f>SUM(H47:H52)</f>
        <v>-0.049</v>
      </c>
      <c r="I53" s="21"/>
      <c r="J53" s="57"/>
    </row>
    <row r="54" ht="12.75" customHeight="1">
      <c r="A54" s="54"/>
      <c r="B54" s="76"/>
      <c r="C54" s="21"/>
      <c r="D54" s="21"/>
      <c r="E54" s="21"/>
      <c r="F54" s="21"/>
      <c r="G54" s="21"/>
      <c r="H54" s="21"/>
      <c r="I54" s="21"/>
      <c r="J54" s="57"/>
    </row>
    <row r="55" ht="16.5" customHeight="1">
      <c r="A55" s="54"/>
      <c r="B55" s="36" t="s">
        <v>48</v>
      </c>
      <c r="C55" s="80" t="s">
        <v>55</v>
      </c>
      <c r="D55" s="75" t="s">
        <v>56</v>
      </c>
      <c r="E55" s="75" t="s">
        <v>35</v>
      </c>
      <c r="F55" s="75" t="s">
        <v>57</v>
      </c>
      <c r="G55" s="75" t="s">
        <v>34</v>
      </c>
      <c r="H55" s="75" t="s">
        <v>58</v>
      </c>
      <c r="I55" s="21"/>
      <c r="J55" s="57"/>
    </row>
    <row r="56" ht="12.75" customHeight="1">
      <c r="A56" s="54"/>
      <c r="B56" s="76"/>
      <c r="C56" s="74" t="s">
        <v>65</v>
      </c>
      <c r="D56" s="26">
        <v>1.0</v>
      </c>
      <c r="E56" s="26" t="str">
        <f t="shared" ref="E56:E61" si="15">IF($I$25=D56,$B$25,IF(D56=$I$26,$B$26,IF(D56=$I$27,$B$27,IF(D56=$I$28,$B$28,IF(D56=$I$29,$B$29,IF(D56=$I$30,$B$30,"TIE"))))))</f>
        <v>B3</v>
      </c>
      <c r="F56" s="77">
        <f t="shared" ref="F56:F61" si="16">IF($B$25=E56,$E$25,IF(E56=$B$26,$E$26,IF(E56=$B$27,$E$27,IF(E56=$B$28,$E$28,IF(E56=$B$29,$E$29,IF(E56=$B$30,$E$30))))))</f>
        <v>742.4242424</v>
      </c>
      <c r="G56" s="72">
        <f t="shared" ref="G56:G61" si="17">IF($B$25=E56,$F$25,IF(E56=$B$26,$F$26,IF(E56=$B$27,$F$27,IF(E56=$B$28,$F$28,IF(E56=$B$29,$F$29,IF(E56=$B$30,$F$30))))))</f>
        <v>0.132</v>
      </c>
      <c r="H56" s="72">
        <f>G56</f>
        <v>0.132</v>
      </c>
      <c r="I56" s="21"/>
      <c r="J56" s="57"/>
    </row>
    <row r="57" ht="12.75" customHeight="1">
      <c r="A57" s="54"/>
      <c r="B57" s="76"/>
      <c r="C57" s="80"/>
      <c r="D57" s="26">
        <v>2.0</v>
      </c>
      <c r="E57" s="26" t="str">
        <f t="shared" si="15"/>
        <v>S3</v>
      </c>
      <c r="F57" s="77">
        <f t="shared" si="16"/>
        <v>74.24242424</v>
      </c>
      <c r="G57" s="72">
        <f t="shared" si="17"/>
        <v>0.132</v>
      </c>
      <c r="H57" s="81"/>
      <c r="I57" s="21"/>
      <c r="J57" s="57"/>
    </row>
    <row r="58" ht="12.75" customHeight="1">
      <c r="A58" s="54"/>
      <c r="B58" s="76"/>
      <c r="C58" s="80"/>
      <c r="D58" s="26">
        <v>3.0</v>
      </c>
      <c r="E58" s="26" t="str">
        <f t="shared" si="15"/>
        <v>B2</v>
      </c>
      <c r="F58" s="77">
        <f t="shared" si="16"/>
        <v>803.2786885</v>
      </c>
      <c r="G58" s="72">
        <f t="shared" si="17"/>
        <v>0.122</v>
      </c>
      <c r="H58" s="81"/>
      <c r="I58" s="21"/>
      <c r="J58" s="57"/>
    </row>
    <row r="59" ht="12.75" customHeight="1">
      <c r="A59" s="54"/>
      <c r="B59" s="76"/>
      <c r="C59" s="80"/>
      <c r="D59" s="26">
        <v>4.0</v>
      </c>
      <c r="E59" s="26" t="str">
        <f t="shared" si="15"/>
        <v>S2</v>
      </c>
      <c r="F59" s="77">
        <f t="shared" si="16"/>
        <v>80.32786885</v>
      </c>
      <c r="G59" s="72">
        <f t="shared" si="17"/>
        <v>0.122</v>
      </c>
      <c r="H59" s="81"/>
      <c r="I59" s="21"/>
      <c r="J59" s="57"/>
    </row>
    <row r="60" ht="12.75" customHeight="1">
      <c r="A60" s="54"/>
      <c r="B60" s="76"/>
      <c r="C60" s="80"/>
      <c r="D60" s="26">
        <v>5.0</v>
      </c>
      <c r="E60" s="26" t="str">
        <f t="shared" si="15"/>
        <v>B1</v>
      </c>
      <c r="F60" s="77">
        <f t="shared" si="16"/>
        <v>1180.722892</v>
      </c>
      <c r="G60" s="72">
        <f t="shared" si="17"/>
        <v>0.083</v>
      </c>
      <c r="H60" s="81"/>
      <c r="I60" s="21"/>
      <c r="J60" s="57"/>
    </row>
    <row r="61" ht="12.75" customHeight="1">
      <c r="A61" s="54"/>
      <c r="B61" s="76"/>
      <c r="C61" s="80"/>
      <c r="D61" s="26">
        <v>6.0</v>
      </c>
      <c r="E61" s="26" t="str">
        <f t="shared" si="15"/>
        <v>S1</v>
      </c>
      <c r="F61" s="77">
        <f t="shared" si="16"/>
        <v>118.0722892</v>
      </c>
      <c r="G61" s="72">
        <f t="shared" si="17"/>
        <v>0.083</v>
      </c>
      <c r="H61" s="72">
        <f>-G61</f>
        <v>-0.083</v>
      </c>
      <c r="I61" s="21"/>
      <c r="J61" s="57"/>
    </row>
    <row r="62" ht="12.75" customHeight="1">
      <c r="A62" s="54"/>
      <c r="B62" s="76"/>
      <c r="C62" s="21"/>
      <c r="D62" s="21"/>
      <c r="E62" s="21"/>
      <c r="F62" s="21"/>
      <c r="G62" s="74" t="s">
        <v>66</v>
      </c>
      <c r="H62" s="78">
        <f>SUM(H56:H61)</f>
        <v>0.049</v>
      </c>
      <c r="I62" s="21"/>
      <c r="J62" s="57"/>
    </row>
    <row r="63" ht="12.75" customHeight="1">
      <c r="A63" s="82"/>
      <c r="B63" s="83"/>
      <c r="C63" s="83"/>
      <c r="D63" s="83"/>
      <c r="E63" s="83"/>
      <c r="F63" s="83"/>
      <c r="G63" s="83"/>
      <c r="H63" s="83"/>
      <c r="I63" s="83"/>
      <c r="J63" s="84"/>
    </row>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E11:F11"/>
    <mergeCell ref="E12:F12"/>
    <mergeCell ref="E13:F13"/>
    <mergeCell ref="C14:I15"/>
    <mergeCell ref="C17:I17"/>
    <mergeCell ref="C19:I19"/>
    <mergeCell ref="C21:I21"/>
    <mergeCell ref="B2:F2"/>
    <mergeCell ref="B4:I4"/>
    <mergeCell ref="E6:F6"/>
    <mergeCell ref="E7:F7"/>
    <mergeCell ref="E8:F8"/>
    <mergeCell ref="E9:F9"/>
    <mergeCell ref="E10:F10"/>
  </mergeCells>
  <printOptions/>
  <pageMargins bottom="1.0" footer="0.0" header="0.0" left="0.75" right="0.75" top="1.0"/>
  <pageSetup orientation="landscape"/>
  <rowBreaks count="1" manualBreakCount="1">
    <brk id="21"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6.57"/>
    <col customWidth="1" min="4" max="4" width="19.86"/>
    <col customWidth="1" min="5" max="5" width="19.14"/>
    <col customWidth="1" min="6" max="6" width="17.29"/>
    <col customWidth="1" min="7" max="7" width="22.29"/>
    <col customWidth="1" min="8" max="8" width="19.86"/>
    <col customWidth="1" min="9" max="9" width="21.43"/>
    <col customWidth="1" min="10" max="26" width="8.86"/>
  </cols>
  <sheetData>
    <row r="1" ht="12.75" customHeight="1">
      <c r="A1" s="9"/>
      <c r="B1" s="10"/>
      <c r="C1" s="10"/>
      <c r="D1" s="10"/>
      <c r="E1" s="10"/>
      <c r="F1" s="10"/>
      <c r="G1" s="10"/>
      <c r="H1" s="10"/>
      <c r="I1" s="10"/>
      <c r="J1" s="11"/>
      <c r="K1" s="12"/>
      <c r="L1" s="12"/>
      <c r="M1" s="12"/>
      <c r="N1" s="12"/>
      <c r="O1" s="12"/>
      <c r="P1" s="12"/>
      <c r="Q1" s="12"/>
      <c r="R1" s="12"/>
      <c r="S1" s="12"/>
      <c r="T1" s="12"/>
      <c r="U1" s="12"/>
      <c r="V1" s="12"/>
      <c r="W1" s="12"/>
      <c r="X1" s="12"/>
      <c r="Y1" s="12"/>
      <c r="Z1" s="12"/>
    </row>
    <row r="2" ht="12.75" customHeight="1">
      <c r="A2" s="13"/>
      <c r="B2" s="14" t="s">
        <v>6</v>
      </c>
      <c r="C2" s="15"/>
      <c r="D2" s="15"/>
      <c r="E2" s="15"/>
      <c r="F2" s="16"/>
      <c r="G2" s="1"/>
      <c r="H2" s="1"/>
      <c r="I2" s="1"/>
      <c r="J2" s="17"/>
      <c r="K2" s="12"/>
      <c r="L2" s="12"/>
      <c r="M2" s="12"/>
      <c r="N2" s="12"/>
      <c r="O2" s="12"/>
      <c r="P2" s="12"/>
      <c r="Q2" s="12"/>
      <c r="R2" s="12"/>
      <c r="S2" s="12"/>
      <c r="T2" s="12"/>
      <c r="U2" s="12"/>
      <c r="V2" s="12"/>
      <c r="W2" s="12"/>
      <c r="X2" s="12"/>
      <c r="Y2" s="12"/>
      <c r="Z2" s="12"/>
    </row>
    <row r="3" ht="12.75" customHeight="1">
      <c r="A3" s="13"/>
      <c r="B3" s="18"/>
      <c r="C3" s="18"/>
      <c r="D3" s="18"/>
      <c r="E3" s="18"/>
      <c r="F3" s="18"/>
      <c r="G3" s="18"/>
      <c r="H3" s="18"/>
      <c r="I3" s="18"/>
      <c r="J3" s="17"/>
      <c r="K3" s="12"/>
      <c r="L3" s="12"/>
      <c r="M3" s="12"/>
      <c r="N3" s="12"/>
      <c r="O3" s="12"/>
      <c r="P3" s="12"/>
      <c r="Q3" s="12"/>
      <c r="R3" s="12"/>
      <c r="S3" s="12"/>
      <c r="T3" s="12"/>
      <c r="U3" s="12"/>
      <c r="V3" s="12"/>
      <c r="W3" s="12"/>
      <c r="X3" s="12"/>
      <c r="Y3" s="12"/>
      <c r="Z3" s="12"/>
    </row>
    <row r="4" ht="12.75" customHeight="1">
      <c r="A4" s="13"/>
      <c r="B4" s="19" t="s">
        <v>67</v>
      </c>
      <c r="C4" s="15"/>
      <c r="D4" s="15"/>
      <c r="E4" s="15"/>
      <c r="F4" s="15"/>
      <c r="G4" s="15"/>
      <c r="H4" s="15"/>
      <c r="I4" s="16"/>
      <c r="J4" s="17"/>
      <c r="K4" s="12"/>
      <c r="L4" s="12"/>
      <c r="M4" s="12"/>
      <c r="N4" s="12"/>
      <c r="O4" s="12"/>
      <c r="P4" s="12"/>
      <c r="Q4" s="12"/>
      <c r="R4" s="12"/>
      <c r="S4" s="12"/>
      <c r="T4" s="12"/>
      <c r="U4" s="12"/>
      <c r="V4" s="12"/>
      <c r="W4" s="12"/>
      <c r="X4" s="12"/>
      <c r="Y4" s="12"/>
      <c r="Z4" s="12"/>
    </row>
    <row r="5" ht="12.75" customHeight="1">
      <c r="A5" s="13"/>
      <c r="B5" s="20"/>
      <c r="C5" s="20"/>
      <c r="D5" s="20"/>
      <c r="E5" s="20"/>
      <c r="F5" s="20"/>
      <c r="G5" s="18"/>
      <c r="H5" s="20"/>
      <c r="I5" s="20"/>
      <c r="J5" s="17"/>
      <c r="K5" s="12"/>
      <c r="L5" s="12"/>
      <c r="M5" s="12"/>
      <c r="N5" s="12"/>
      <c r="O5" s="12"/>
      <c r="P5" s="12"/>
      <c r="Q5" s="12"/>
      <c r="R5" s="12"/>
      <c r="S5" s="12"/>
      <c r="T5" s="12"/>
      <c r="U5" s="12"/>
      <c r="V5" s="12"/>
      <c r="W5" s="12"/>
      <c r="X5" s="12"/>
      <c r="Y5" s="12"/>
      <c r="Z5" s="12"/>
    </row>
    <row r="6" ht="12.75" customHeight="1">
      <c r="A6" s="13"/>
      <c r="B6" s="21"/>
      <c r="C6" s="22"/>
      <c r="D6" s="23" t="s">
        <v>68</v>
      </c>
      <c r="E6" s="85" t="s">
        <v>69</v>
      </c>
      <c r="F6" s="86" t="s">
        <v>70</v>
      </c>
      <c r="G6" s="21"/>
      <c r="H6" s="25"/>
      <c r="I6" s="25"/>
      <c r="J6" s="17"/>
    </row>
    <row r="7" ht="12.75" customHeight="1">
      <c r="A7" s="13"/>
      <c r="B7" s="21"/>
      <c r="C7" s="26" t="s">
        <v>71</v>
      </c>
      <c r="D7" s="87">
        <v>916.0</v>
      </c>
      <c r="E7" s="87">
        <v>1000.0</v>
      </c>
      <c r="F7" s="28">
        <v>0.84</v>
      </c>
      <c r="G7" s="29"/>
      <c r="H7" s="27"/>
      <c r="I7" s="27"/>
      <c r="J7" s="17"/>
    </row>
    <row r="8" ht="12.75" customHeight="1">
      <c r="A8" s="13"/>
      <c r="B8" s="21"/>
      <c r="C8" s="26" t="s">
        <v>72</v>
      </c>
      <c r="D8" s="87">
        <v>767.0</v>
      </c>
      <c r="E8" s="87">
        <v>1000.0</v>
      </c>
      <c r="F8" s="30">
        <v>1.52</v>
      </c>
      <c r="G8" s="29"/>
      <c r="H8" s="27"/>
      <c r="I8" s="27"/>
      <c r="J8" s="17"/>
    </row>
    <row r="9" ht="12.75" customHeight="1">
      <c r="A9" s="13"/>
      <c r="B9" s="21"/>
      <c r="C9" s="26" t="s">
        <v>73</v>
      </c>
      <c r="D9" s="87">
        <v>980.0</v>
      </c>
      <c r="E9" s="87">
        <v>1000.0</v>
      </c>
      <c r="F9" s="30">
        <v>1.05</v>
      </c>
      <c r="G9" s="21"/>
      <c r="H9" s="27"/>
      <c r="I9" s="27"/>
      <c r="J9" s="17"/>
    </row>
    <row r="10" ht="12.75" customHeight="1">
      <c r="A10" s="13"/>
      <c r="B10" s="21"/>
      <c r="C10" s="26" t="s">
        <v>74</v>
      </c>
      <c r="D10" s="87">
        <v>907.0</v>
      </c>
      <c r="E10" s="87">
        <v>1000.0</v>
      </c>
      <c r="F10" s="30">
        <v>0.92</v>
      </c>
      <c r="G10" s="21"/>
      <c r="H10" s="27"/>
      <c r="I10" s="27"/>
      <c r="J10" s="17"/>
    </row>
    <row r="11" ht="12.75" customHeight="1">
      <c r="A11" s="31"/>
      <c r="B11" s="21"/>
      <c r="C11" s="32" t="s">
        <v>75</v>
      </c>
      <c r="D11" s="33"/>
      <c r="E11" s="33"/>
      <c r="F11" s="33"/>
      <c r="G11" s="33"/>
      <c r="H11" s="33"/>
      <c r="I11" s="34"/>
      <c r="J11" s="35"/>
    </row>
    <row r="12" ht="18.75" customHeight="1">
      <c r="A12" s="13"/>
      <c r="B12" s="36" t="s">
        <v>22</v>
      </c>
      <c r="C12" s="37"/>
      <c r="D12" s="38"/>
      <c r="E12" s="38"/>
      <c r="F12" s="38"/>
      <c r="G12" s="38"/>
      <c r="H12" s="38"/>
      <c r="I12" s="39"/>
      <c r="J12" s="35"/>
    </row>
    <row r="13" ht="12.75" customHeight="1">
      <c r="A13" s="13"/>
      <c r="B13" s="36" t="s">
        <v>23</v>
      </c>
      <c r="C13" s="40" t="s">
        <v>76</v>
      </c>
      <c r="D13" s="15"/>
      <c r="E13" s="15"/>
      <c r="F13" s="15"/>
      <c r="G13" s="15"/>
      <c r="H13" s="15"/>
      <c r="I13" s="16"/>
      <c r="J13" s="35"/>
    </row>
    <row r="14" ht="12.75" customHeight="1">
      <c r="A14" s="13"/>
      <c r="B14" s="36"/>
      <c r="C14" s="41"/>
      <c r="D14" s="41"/>
      <c r="E14" s="41"/>
      <c r="F14" s="41"/>
      <c r="G14" s="41"/>
      <c r="H14" s="41"/>
      <c r="I14" s="41"/>
      <c r="J14" s="35"/>
    </row>
    <row r="15" ht="12.75" customHeight="1">
      <c r="A15" s="31"/>
      <c r="B15" s="36" t="s">
        <v>22</v>
      </c>
      <c r="C15" s="22"/>
      <c r="D15" s="23" t="s">
        <v>77</v>
      </c>
      <c r="E15" s="21"/>
      <c r="F15" s="21"/>
      <c r="G15" s="41"/>
      <c r="H15" s="41"/>
      <c r="I15" s="41"/>
      <c r="J15" s="35"/>
    </row>
    <row r="16" ht="12.75" customHeight="1">
      <c r="A16" s="31"/>
      <c r="B16" s="21"/>
      <c r="C16" s="26" t="s">
        <v>71</v>
      </c>
      <c r="D16" s="88">
        <f t="shared" ref="D16:D19" si="1">E7/D7-1</f>
        <v>0.09170305677</v>
      </c>
      <c r="E16" s="21"/>
      <c r="F16" s="21"/>
      <c r="G16" s="41"/>
      <c r="H16" s="41"/>
      <c r="I16" s="41"/>
      <c r="J16" s="35"/>
    </row>
    <row r="17" ht="12.75" customHeight="1">
      <c r="A17" s="31"/>
      <c r="B17" s="21"/>
      <c r="C17" s="26" t="s">
        <v>72</v>
      </c>
      <c r="D17" s="88">
        <f t="shared" si="1"/>
        <v>0.3037809648</v>
      </c>
      <c r="E17" s="21"/>
      <c r="F17" s="21"/>
      <c r="G17" s="41"/>
      <c r="H17" s="41"/>
      <c r="I17" s="41"/>
      <c r="J17" s="35"/>
    </row>
    <row r="18" ht="12.75" customHeight="1">
      <c r="A18" s="31"/>
      <c r="B18" s="21"/>
      <c r="C18" s="26" t="s">
        <v>73</v>
      </c>
      <c r="D18" s="88">
        <f t="shared" si="1"/>
        <v>0.02040816327</v>
      </c>
      <c r="E18" s="21"/>
      <c r="F18" s="21"/>
      <c r="G18" s="41"/>
      <c r="H18" s="41"/>
      <c r="I18" s="41"/>
      <c r="J18" s="35"/>
    </row>
    <row r="19" ht="12.75" customHeight="1">
      <c r="A19" s="31"/>
      <c r="B19" s="21"/>
      <c r="C19" s="26" t="s">
        <v>74</v>
      </c>
      <c r="D19" s="88">
        <f t="shared" si="1"/>
        <v>0.1025358324</v>
      </c>
      <c r="E19" s="21"/>
      <c r="F19" s="21"/>
      <c r="G19" s="41"/>
      <c r="H19" s="41"/>
      <c r="I19" s="41"/>
      <c r="J19" s="35"/>
    </row>
    <row r="20" ht="12.75" customHeight="1">
      <c r="A20" s="31"/>
      <c r="B20" s="21"/>
      <c r="C20" s="21"/>
      <c r="D20" s="21"/>
      <c r="E20" s="21"/>
      <c r="F20" s="21"/>
      <c r="G20" s="41"/>
      <c r="H20" s="41"/>
      <c r="I20" s="41"/>
      <c r="J20" s="35"/>
    </row>
    <row r="21" ht="12.75" customHeight="1">
      <c r="A21" s="31"/>
      <c r="C21" s="89"/>
      <c r="D21" s="15"/>
      <c r="E21" s="15"/>
      <c r="F21" s="15"/>
      <c r="G21" s="15"/>
      <c r="H21" s="16"/>
      <c r="I21" s="41"/>
      <c r="J21" s="35"/>
    </row>
    <row r="22" ht="12.75" customHeight="1">
      <c r="A22" s="31"/>
      <c r="B22" s="36" t="s">
        <v>23</v>
      </c>
      <c r="C22" s="24" t="s">
        <v>78</v>
      </c>
      <c r="D22" s="90">
        <f>CORREL(D7:D10,D16:D19)</f>
        <v>-0.9977873056</v>
      </c>
      <c r="E22" s="21"/>
      <c r="F22" s="21"/>
      <c r="G22" s="41"/>
      <c r="H22" s="41"/>
      <c r="I22" s="41"/>
      <c r="J22" s="35"/>
    </row>
    <row r="23" ht="12.75" customHeight="1">
      <c r="A23" s="31"/>
      <c r="B23" s="21"/>
      <c r="C23" s="21"/>
      <c r="D23" s="21"/>
      <c r="E23" s="21"/>
      <c r="F23" s="21"/>
      <c r="G23" s="41"/>
      <c r="H23" s="41"/>
      <c r="I23" s="41"/>
      <c r="J23" s="35"/>
    </row>
    <row r="24" ht="12.75" customHeight="1">
      <c r="A24" s="31"/>
      <c r="B24" s="21"/>
      <c r="C24" s="21"/>
      <c r="D24" s="21"/>
      <c r="E24" s="21"/>
      <c r="F24" s="21"/>
      <c r="G24" s="41"/>
      <c r="H24" s="41"/>
      <c r="I24" s="41"/>
      <c r="J24" s="35"/>
    </row>
    <row r="25" ht="12.75" customHeight="1">
      <c r="A25" s="31"/>
      <c r="B25" s="21"/>
      <c r="C25" s="21"/>
      <c r="D25" s="21"/>
      <c r="E25" s="21"/>
      <c r="F25" s="21"/>
      <c r="G25" s="41"/>
      <c r="H25" s="41"/>
      <c r="I25" s="41"/>
      <c r="J25" s="35"/>
    </row>
    <row r="26" ht="12.75" customHeight="1">
      <c r="A26" s="31"/>
      <c r="B26" s="21"/>
      <c r="C26" s="21"/>
      <c r="D26" s="21"/>
      <c r="E26" s="21"/>
      <c r="F26" s="21"/>
      <c r="G26" s="41"/>
      <c r="H26" s="41"/>
      <c r="I26" s="41"/>
      <c r="J26" s="35"/>
    </row>
    <row r="27" ht="12.75" customHeight="1">
      <c r="A27" s="31"/>
      <c r="B27" s="21"/>
      <c r="C27" s="21"/>
      <c r="D27" s="21"/>
      <c r="E27" s="21"/>
      <c r="F27" s="21"/>
      <c r="G27" s="41"/>
      <c r="H27" s="41"/>
      <c r="I27" s="41"/>
      <c r="J27" s="35"/>
    </row>
    <row r="28" ht="12.75" customHeight="1">
      <c r="A28" s="31"/>
      <c r="B28" s="21"/>
      <c r="C28" s="21"/>
      <c r="D28" s="21"/>
      <c r="E28" s="21"/>
      <c r="F28" s="21"/>
      <c r="G28" s="41"/>
      <c r="H28" s="41"/>
      <c r="I28" s="41"/>
      <c r="J28" s="35"/>
    </row>
    <row r="29" ht="12.75" customHeight="1">
      <c r="A29" s="31"/>
      <c r="B29" s="21"/>
      <c r="C29" s="21"/>
      <c r="D29" s="21"/>
      <c r="E29" s="21"/>
      <c r="F29" s="21"/>
      <c r="G29" s="41"/>
      <c r="H29" s="41"/>
      <c r="I29" s="41"/>
      <c r="J29" s="35"/>
    </row>
    <row r="30" ht="12.75" customHeight="1">
      <c r="A30" s="31"/>
      <c r="B30" s="21"/>
      <c r="C30" s="21"/>
      <c r="D30" s="21"/>
      <c r="E30" s="21"/>
      <c r="F30" s="21"/>
      <c r="G30" s="41"/>
      <c r="H30" s="41"/>
      <c r="I30" s="41"/>
      <c r="J30" s="35"/>
    </row>
    <row r="31" ht="12.75" customHeight="1">
      <c r="A31" s="46"/>
      <c r="B31" s="47"/>
      <c r="C31" s="47"/>
      <c r="D31" s="47"/>
      <c r="E31" s="47"/>
      <c r="F31" s="47"/>
      <c r="G31" s="47"/>
      <c r="H31" s="47"/>
      <c r="I31" s="47"/>
      <c r="J31" s="48"/>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2:F2"/>
    <mergeCell ref="B4:I4"/>
    <mergeCell ref="C11:I12"/>
    <mergeCell ref="C13:I13"/>
    <mergeCell ref="C21:H21"/>
  </mergeCells>
  <printOptions/>
  <pageMargins bottom="1.0" footer="0.0" header="0.0" left="0.75" right="0.75" top="1.0"/>
  <pageSetup scale="73"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6.57"/>
    <col customWidth="1" min="4" max="4" width="19.14"/>
    <col customWidth="1" min="5" max="5" width="16.57"/>
    <col customWidth="1" min="6" max="6" width="19.14"/>
    <col customWidth="1" min="7" max="7" width="22.29"/>
    <col customWidth="1" min="8" max="8" width="19.86"/>
    <col customWidth="1" min="9" max="9" width="21.43"/>
    <col customWidth="1" min="10" max="26" width="8.86"/>
  </cols>
  <sheetData>
    <row r="1" ht="12.75" customHeight="1">
      <c r="A1" s="9"/>
      <c r="B1" s="10"/>
      <c r="C1" s="10"/>
      <c r="D1" s="10"/>
      <c r="E1" s="10"/>
      <c r="F1" s="10"/>
      <c r="G1" s="10"/>
      <c r="H1" s="10"/>
      <c r="I1" s="10"/>
      <c r="J1" s="11"/>
      <c r="K1" s="12"/>
      <c r="L1" s="12"/>
      <c r="M1" s="12"/>
      <c r="N1" s="12"/>
      <c r="O1" s="12"/>
      <c r="P1" s="12"/>
      <c r="Q1" s="12"/>
      <c r="R1" s="12"/>
      <c r="S1" s="12"/>
      <c r="T1" s="12"/>
      <c r="U1" s="12"/>
      <c r="V1" s="12"/>
      <c r="W1" s="12"/>
      <c r="X1" s="12"/>
      <c r="Y1" s="12"/>
      <c r="Z1" s="12"/>
    </row>
    <row r="2" ht="12.75" customHeight="1">
      <c r="A2" s="13"/>
      <c r="B2" s="14" t="s">
        <v>8</v>
      </c>
      <c r="C2" s="15"/>
      <c r="D2" s="15"/>
      <c r="E2" s="15"/>
      <c r="F2" s="16"/>
      <c r="G2" s="1"/>
      <c r="H2" s="1"/>
      <c r="I2" s="1"/>
      <c r="J2" s="17"/>
      <c r="K2" s="12"/>
      <c r="L2" s="12"/>
      <c r="M2" s="12"/>
      <c r="N2" s="12"/>
      <c r="O2" s="12"/>
      <c r="P2" s="12"/>
      <c r="Q2" s="12"/>
      <c r="R2" s="12"/>
      <c r="S2" s="12"/>
      <c r="T2" s="12"/>
      <c r="U2" s="12"/>
      <c r="V2" s="12"/>
      <c r="W2" s="12"/>
      <c r="X2" s="12"/>
      <c r="Y2" s="12"/>
      <c r="Z2" s="12"/>
    </row>
    <row r="3" ht="12.75" customHeight="1">
      <c r="A3" s="13"/>
      <c r="B3" s="18"/>
      <c r="C3" s="18"/>
      <c r="D3" s="18"/>
      <c r="E3" s="18"/>
      <c r="F3" s="18"/>
      <c r="G3" s="18"/>
      <c r="H3" s="18"/>
      <c r="I3" s="18"/>
      <c r="J3" s="17"/>
      <c r="K3" s="12"/>
      <c r="L3" s="12"/>
      <c r="M3" s="12"/>
      <c r="N3" s="12"/>
      <c r="O3" s="12"/>
      <c r="P3" s="12"/>
      <c r="Q3" s="12"/>
      <c r="R3" s="12"/>
      <c r="S3" s="12"/>
      <c r="T3" s="12"/>
      <c r="U3" s="12"/>
      <c r="V3" s="12"/>
      <c r="W3" s="12"/>
      <c r="X3" s="12"/>
      <c r="Y3" s="12"/>
      <c r="Z3" s="12"/>
    </row>
    <row r="4" ht="12.75" customHeight="1">
      <c r="A4" s="13"/>
      <c r="B4" s="19" t="s">
        <v>79</v>
      </c>
      <c r="C4" s="15"/>
      <c r="D4" s="15"/>
      <c r="E4" s="15"/>
      <c r="F4" s="15"/>
      <c r="G4" s="15"/>
      <c r="H4" s="15"/>
      <c r="I4" s="16"/>
      <c r="J4" s="17"/>
      <c r="K4" s="12"/>
      <c r="L4" s="12"/>
      <c r="M4" s="12"/>
      <c r="N4" s="12"/>
      <c r="O4" s="12"/>
      <c r="P4" s="12"/>
      <c r="Q4" s="12"/>
      <c r="R4" s="12"/>
      <c r="S4" s="12"/>
      <c r="T4" s="12"/>
      <c r="U4" s="12"/>
      <c r="V4" s="12"/>
      <c r="W4" s="12"/>
      <c r="X4" s="12"/>
      <c r="Y4" s="12"/>
      <c r="Z4" s="12"/>
    </row>
    <row r="5" ht="12.75" customHeight="1">
      <c r="A5" s="31"/>
      <c r="B5" s="21"/>
      <c r="C5" s="32" t="s">
        <v>80</v>
      </c>
      <c r="D5" s="33"/>
      <c r="E5" s="33"/>
      <c r="F5" s="33"/>
      <c r="G5" s="33"/>
      <c r="H5" s="33"/>
      <c r="I5" s="34"/>
      <c r="J5" s="35"/>
    </row>
    <row r="6" ht="18.75" customHeight="1">
      <c r="A6" s="13"/>
      <c r="B6" s="36" t="s">
        <v>22</v>
      </c>
      <c r="C6" s="37"/>
      <c r="D6" s="38"/>
      <c r="E6" s="38"/>
      <c r="F6" s="38"/>
      <c r="G6" s="38"/>
      <c r="H6" s="38"/>
      <c r="I6" s="39"/>
      <c r="J6" s="35"/>
    </row>
    <row r="7" ht="68.25" customHeight="1">
      <c r="A7" s="13"/>
      <c r="B7" s="36" t="s">
        <v>23</v>
      </c>
      <c r="C7" s="40" t="s">
        <v>81</v>
      </c>
      <c r="D7" s="15"/>
      <c r="E7" s="15"/>
      <c r="F7" s="15"/>
      <c r="G7" s="15"/>
      <c r="H7" s="15"/>
      <c r="I7" s="16"/>
      <c r="J7" s="35"/>
    </row>
    <row r="8" ht="41.25" customHeight="1">
      <c r="A8" s="13"/>
      <c r="B8" s="36" t="s">
        <v>46</v>
      </c>
      <c r="C8" s="40" t="s">
        <v>82</v>
      </c>
      <c r="D8" s="15"/>
      <c r="E8" s="15"/>
      <c r="F8" s="15"/>
      <c r="G8" s="15"/>
      <c r="H8" s="15"/>
      <c r="I8" s="16"/>
      <c r="J8" s="35"/>
    </row>
    <row r="9" ht="12.75" customHeight="1">
      <c r="A9" s="31"/>
      <c r="B9" s="36" t="s">
        <v>48</v>
      </c>
      <c r="C9" s="40" t="s">
        <v>83</v>
      </c>
      <c r="D9" s="15"/>
      <c r="E9" s="15"/>
      <c r="F9" s="15"/>
      <c r="G9" s="15"/>
      <c r="H9" s="15"/>
      <c r="I9" s="16"/>
      <c r="J9" s="35"/>
    </row>
    <row r="10" ht="76.5" customHeight="1">
      <c r="A10" s="31"/>
      <c r="B10" s="36" t="s">
        <v>84</v>
      </c>
      <c r="C10" s="40" t="s">
        <v>85</v>
      </c>
      <c r="D10" s="15"/>
      <c r="E10" s="15"/>
      <c r="F10" s="15"/>
      <c r="G10" s="15"/>
      <c r="H10" s="15"/>
      <c r="I10" s="16"/>
      <c r="J10" s="35"/>
    </row>
    <row r="11" ht="12.75" customHeight="1">
      <c r="A11" s="31"/>
      <c r="B11" s="36"/>
      <c r="C11" s="41"/>
      <c r="D11" s="41"/>
      <c r="E11" s="41"/>
      <c r="F11" s="41"/>
      <c r="G11" s="41"/>
      <c r="H11" s="41"/>
      <c r="I11" s="41"/>
      <c r="J11" s="35"/>
    </row>
    <row r="12" ht="12.75" customHeight="1">
      <c r="A12" s="31"/>
      <c r="B12" s="36"/>
      <c r="C12" s="41" t="s">
        <v>27</v>
      </c>
      <c r="D12" s="42">
        <v>0.03</v>
      </c>
      <c r="E12" s="41"/>
      <c r="F12" s="41"/>
      <c r="G12" s="41"/>
      <c r="H12" s="41"/>
      <c r="I12" s="41"/>
      <c r="J12" s="35"/>
    </row>
    <row r="13" ht="12.75" customHeight="1">
      <c r="A13" s="31"/>
      <c r="B13" s="21"/>
      <c r="C13" s="41" t="s">
        <v>86</v>
      </c>
      <c r="D13" s="42">
        <v>0.07</v>
      </c>
      <c r="E13" s="21"/>
      <c r="F13" s="21"/>
      <c r="G13" s="21"/>
      <c r="H13" s="21"/>
      <c r="I13" s="41"/>
      <c r="J13" s="35"/>
    </row>
    <row r="14" ht="12.75" customHeight="1">
      <c r="A14" s="31"/>
      <c r="B14" s="91" t="s">
        <v>22</v>
      </c>
      <c r="C14" s="22"/>
      <c r="D14" s="23" t="s">
        <v>68</v>
      </c>
      <c r="E14" s="85" t="s">
        <v>69</v>
      </c>
      <c r="F14" s="85" t="s">
        <v>70</v>
      </c>
      <c r="G14" s="85" t="s">
        <v>87</v>
      </c>
      <c r="H14" s="23" t="s">
        <v>28</v>
      </c>
      <c r="I14" s="21"/>
      <c r="J14" s="35"/>
      <c r="K14" s="21"/>
    </row>
    <row r="15" ht="12.75" customHeight="1">
      <c r="A15" s="31"/>
      <c r="B15" s="21"/>
      <c r="C15" s="26" t="s">
        <v>71</v>
      </c>
      <c r="D15" s="87">
        <v>916.0</v>
      </c>
      <c r="E15" s="87">
        <v>1000.0</v>
      </c>
      <c r="F15" s="30">
        <f>'13-20'!F7</f>
        <v>0.84</v>
      </c>
      <c r="G15" s="92">
        <f t="shared" ref="G15:G18" si="1">E15/D15-1</f>
        <v>0.09170305677</v>
      </c>
      <c r="H15" s="92">
        <f t="shared" ref="H15:H18" si="2">$D$12+F15*($D$13)</f>
        <v>0.0888</v>
      </c>
      <c r="I15" s="21"/>
      <c r="J15" s="35"/>
      <c r="K15" s="21"/>
    </row>
    <row r="16" ht="12.75" customHeight="1">
      <c r="A16" s="31"/>
      <c r="B16" s="21"/>
      <c r="C16" s="26" t="s">
        <v>72</v>
      </c>
      <c r="D16" s="87">
        <v>767.0</v>
      </c>
      <c r="E16" s="87">
        <v>1000.0</v>
      </c>
      <c r="F16" s="30">
        <f>'13-20'!F8</f>
        <v>1.52</v>
      </c>
      <c r="G16" s="92">
        <f t="shared" si="1"/>
        <v>0.3037809648</v>
      </c>
      <c r="H16" s="92">
        <f t="shared" si="2"/>
        <v>0.1364</v>
      </c>
      <c r="I16" s="21"/>
      <c r="J16" s="35"/>
      <c r="K16" s="21"/>
    </row>
    <row r="17" ht="12.75" customHeight="1">
      <c r="A17" s="31"/>
      <c r="B17" s="21"/>
      <c r="C17" s="26" t="s">
        <v>73</v>
      </c>
      <c r="D17" s="87">
        <v>980.0</v>
      </c>
      <c r="E17" s="87">
        <v>1000.0</v>
      </c>
      <c r="F17" s="30">
        <f>'13-20'!F9</f>
        <v>1.05</v>
      </c>
      <c r="G17" s="92">
        <f t="shared" si="1"/>
        <v>0.02040816327</v>
      </c>
      <c r="H17" s="92">
        <f t="shared" si="2"/>
        <v>0.1035</v>
      </c>
      <c r="I17" s="21"/>
      <c r="J17" s="35"/>
      <c r="K17" s="21"/>
    </row>
    <row r="18" ht="12.75" customHeight="1">
      <c r="A18" s="31"/>
      <c r="B18" s="21"/>
      <c r="C18" s="26" t="s">
        <v>74</v>
      </c>
      <c r="D18" s="87">
        <v>907.0</v>
      </c>
      <c r="E18" s="87">
        <v>1000.0</v>
      </c>
      <c r="F18" s="30">
        <f>'13-20'!F10</f>
        <v>0.92</v>
      </c>
      <c r="G18" s="92">
        <f t="shared" si="1"/>
        <v>0.1025358324</v>
      </c>
      <c r="H18" s="92">
        <f t="shared" si="2"/>
        <v>0.0944</v>
      </c>
      <c r="I18" s="21"/>
      <c r="J18" s="35"/>
      <c r="K18" s="21"/>
    </row>
    <row r="19" ht="12.75" customHeight="1">
      <c r="A19" s="31"/>
      <c r="B19" s="21"/>
      <c r="C19" s="26"/>
      <c r="D19" s="87"/>
      <c r="E19" s="87"/>
      <c r="F19" s="30"/>
      <c r="G19" s="92"/>
      <c r="H19" s="92"/>
      <c r="I19" s="21"/>
      <c r="J19" s="35"/>
      <c r="K19" s="21"/>
    </row>
    <row r="20" ht="12.75" customHeight="1">
      <c r="A20" s="31"/>
      <c r="B20" s="91" t="s">
        <v>23</v>
      </c>
      <c r="C20" s="41" t="s">
        <v>88</v>
      </c>
      <c r="D20" s="93">
        <f>SLOPE(G15:G18,H15:H18)</f>
        <v>4.802162999</v>
      </c>
      <c r="E20" s="21"/>
      <c r="F20" s="21"/>
      <c r="G20" s="21"/>
      <c r="H20" s="21"/>
      <c r="I20" s="21"/>
      <c r="J20" s="35"/>
    </row>
    <row r="21" ht="12.75" customHeight="1">
      <c r="A21" s="31"/>
      <c r="B21" s="21"/>
      <c r="C21" s="41" t="s">
        <v>89</v>
      </c>
      <c r="D21" s="93">
        <f>INTERCEPT(G15:G18,H15:H18)</f>
        <v>-0.3783417869</v>
      </c>
      <c r="E21" s="21"/>
      <c r="F21" s="21"/>
      <c r="G21" s="21"/>
      <c r="H21" s="21"/>
      <c r="I21" s="21"/>
      <c r="J21" s="35"/>
    </row>
    <row r="22" ht="12.75" customHeight="1">
      <c r="A22" s="31"/>
      <c r="B22" s="21"/>
      <c r="C22" s="41"/>
      <c r="D22" s="94"/>
      <c r="E22" s="21"/>
      <c r="F22" s="21"/>
      <c r="G22" s="21"/>
      <c r="H22" s="21"/>
      <c r="I22" s="21"/>
      <c r="J22" s="35"/>
    </row>
    <row r="23" ht="12.75" customHeight="1">
      <c r="A23" s="31"/>
      <c r="B23" s="91" t="s">
        <v>46</v>
      </c>
      <c r="C23" s="22"/>
      <c r="D23" s="23" t="s">
        <v>87</v>
      </c>
      <c r="E23" s="23" t="s">
        <v>90</v>
      </c>
      <c r="F23" s="23" t="s">
        <v>91</v>
      </c>
      <c r="G23" s="21"/>
      <c r="H23" s="21"/>
      <c r="I23" s="21"/>
      <c r="J23" s="35"/>
    </row>
    <row r="24" ht="12.75" customHeight="1">
      <c r="A24" s="31"/>
      <c r="B24" s="21"/>
      <c r="C24" s="26" t="s">
        <v>71</v>
      </c>
      <c r="D24" s="92">
        <f t="shared" ref="D24:D27" si="3">G15</f>
        <v>0.09170305677</v>
      </c>
      <c r="E24" s="95">
        <f t="shared" ref="E24:E27" si="4">$D$21+$D$20*H15</f>
        <v>0.0480902874</v>
      </c>
      <c r="F24" s="92">
        <f t="shared" ref="F24:F27" si="5">D24-E24</f>
        <v>0.04361276937</v>
      </c>
      <c r="G24" s="21"/>
      <c r="H24" s="21"/>
      <c r="I24" s="21"/>
      <c r="J24" s="35"/>
    </row>
    <row r="25" ht="12.75" customHeight="1">
      <c r="A25" s="31"/>
      <c r="B25" s="21"/>
      <c r="C25" s="26" t="s">
        <v>72</v>
      </c>
      <c r="D25" s="92">
        <f t="shared" si="3"/>
        <v>0.3037809648</v>
      </c>
      <c r="E25" s="95">
        <f t="shared" si="4"/>
        <v>0.2766732462</v>
      </c>
      <c r="F25" s="92">
        <f t="shared" si="5"/>
        <v>0.02710771863</v>
      </c>
      <c r="G25" s="21"/>
      <c r="H25" s="21"/>
      <c r="I25" s="21"/>
      <c r="J25" s="35"/>
    </row>
    <row r="26" ht="12.75" customHeight="1">
      <c r="A26" s="31"/>
      <c r="B26" s="21"/>
      <c r="C26" s="26" t="s">
        <v>73</v>
      </c>
      <c r="D26" s="92">
        <f t="shared" si="3"/>
        <v>0.02040816327</v>
      </c>
      <c r="E26" s="95">
        <f t="shared" si="4"/>
        <v>0.1186820835</v>
      </c>
      <c r="F26" s="92">
        <f t="shared" si="5"/>
        <v>-0.09827392022</v>
      </c>
      <c r="G26" s="21"/>
      <c r="H26" s="21"/>
      <c r="I26" s="21"/>
      <c r="J26" s="35"/>
    </row>
    <row r="27" ht="12.75" customHeight="1">
      <c r="A27" s="31"/>
      <c r="B27" s="21"/>
      <c r="C27" s="26" t="s">
        <v>74</v>
      </c>
      <c r="D27" s="92">
        <f t="shared" si="3"/>
        <v>0.1025358324</v>
      </c>
      <c r="E27" s="95">
        <f t="shared" si="4"/>
        <v>0.07498240019</v>
      </c>
      <c r="F27" s="92">
        <f t="shared" si="5"/>
        <v>0.02755343222</v>
      </c>
      <c r="G27" s="21"/>
      <c r="H27" s="21"/>
      <c r="I27" s="21"/>
      <c r="J27" s="35"/>
    </row>
    <row r="28" ht="12.75" customHeight="1">
      <c r="A28" s="31"/>
      <c r="B28" s="21"/>
      <c r="C28" s="26"/>
      <c r="D28" s="92"/>
      <c r="E28" s="92"/>
      <c r="F28" s="92"/>
      <c r="G28" s="21"/>
      <c r="H28" s="21"/>
      <c r="I28" s="21"/>
      <c r="J28" s="35"/>
    </row>
    <row r="29" ht="12.75" customHeight="1">
      <c r="A29" s="31"/>
      <c r="B29" s="91" t="s">
        <v>48</v>
      </c>
      <c r="C29" s="22"/>
      <c r="D29" s="23" t="s">
        <v>87</v>
      </c>
      <c r="E29" s="23" t="s">
        <v>91</v>
      </c>
      <c r="F29" s="85" t="str">
        <f t="shared" ref="F29:F33" si="6">D14</f>
        <v>Capitalizzazione di mercato (milioni di $)</v>
      </c>
      <c r="G29" s="21"/>
      <c r="H29" s="21"/>
      <c r="I29" s="21"/>
      <c r="J29" s="35"/>
    </row>
    <row r="30" ht="12.75" customHeight="1">
      <c r="A30" s="31"/>
      <c r="B30" s="21"/>
      <c r="C30" s="26" t="s">
        <v>71</v>
      </c>
      <c r="D30" s="92">
        <f t="shared" ref="D30:D33" si="7">D24</f>
        <v>0.09170305677</v>
      </c>
      <c r="E30" s="92">
        <f t="shared" ref="E30:E33" si="8">F24</f>
        <v>0.04361276937</v>
      </c>
      <c r="F30" s="87">
        <f t="shared" si="6"/>
        <v>916</v>
      </c>
      <c r="G30" s="21"/>
      <c r="H30" s="21"/>
      <c r="I30" s="21"/>
      <c r="J30" s="35"/>
    </row>
    <row r="31" ht="12.75" customHeight="1">
      <c r="A31" s="31"/>
      <c r="B31" s="21"/>
      <c r="C31" s="26" t="s">
        <v>72</v>
      </c>
      <c r="D31" s="92">
        <f t="shared" si="7"/>
        <v>0.3037809648</v>
      </c>
      <c r="E31" s="92">
        <f t="shared" si="8"/>
        <v>0.02710771863</v>
      </c>
      <c r="F31" s="87">
        <f t="shared" si="6"/>
        <v>767</v>
      </c>
      <c r="G31" s="21"/>
      <c r="H31" s="21"/>
      <c r="I31" s="21"/>
      <c r="J31" s="35"/>
    </row>
    <row r="32" ht="12.75" customHeight="1">
      <c r="A32" s="31"/>
      <c r="B32" s="21"/>
      <c r="C32" s="26" t="s">
        <v>73</v>
      </c>
      <c r="D32" s="92">
        <f t="shared" si="7"/>
        <v>0.02040816327</v>
      </c>
      <c r="E32" s="92">
        <f t="shared" si="8"/>
        <v>-0.09827392022</v>
      </c>
      <c r="F32" s="87">
        <f t="shared" si="6"/>
        <v>980</v>
      </c>
      <c r="G32" s="21"/>
      <c r="H32" s="21"/>
      <c r="I32" s="21"/>
      <c r="J32" s="35"/>
    </row>
    <row r="33" ht="12.75" customHeight="1">
      <c r="A33" s="31"/>
      <c r="B33" s="21"/>
      <c r="C33" s="26" t="s">
        <v>74</v>
      </c>
      <c r="D33" s="92">
        <f t="shared" si="7"/>
        <v>0.1025358324</v>
      </c>
      <c r="E33" s="92">
        <f t="shared" si="8"/>
        <v>0.02755343222</v>
      </c>
      <c r="F33" s="87">
        <f t="shared" si="6"/>
        <v>907</v>
      </c>
      <c r="G33" s="21"/>
      <c r="H33" s="21"/>
      <c r="I33" s="21"/>
      <c r="J33" s="35"/>
    </row>
    <row r="34" ht="12.75" customHeight="1">
      <c r="A34" s="31"/>
      <c r="B34" s="21"/>
      <c r="C34" s="26"/>
      <c r="D34" s="92"/>
      <c r="E34" s="92"/>
      <c r="F34" s="87"/>
      <c r="G34" s="21"/>
      <c r="H34" s="21"/>
      <c r="I34" s="21"/>
      <c r="J34" s="35"/>
    </row>
    <row r="35" ht="12.75" customHeight="1">
      <c r="A35" s="31"/>
      <c r="B35" s="91" t="s">
        <v>84</v>
      </c>
      <c r="C35" s="96" t="s">
        <v>92</v>
      </c>
      <c r="D35" s="15"/>
      <c r="E35" s="15"/>
      <c r="F35" s="16"/>
      <c r="G35" s="97"/>
      <c r="H35" s="97"/>
      <c r="I35" s="97"/>
      <c r="J35" s="35"/>
    </row>
    <row r="36" ht="12.75" customHeight="1">
      <c r="A36" s="31"/>
      <c r="B36" s="91"/>
      <c r="C36" s="24" t="s">
        <v>78</v>
      </c>
      <c r="D36" s="98">
        <f>CORREL(E30:E33,F30:F33)</f>
        <v>-0.5954506123</v>
      </c>
      <c r="E36" s="99"/>
      <c r="F36" s="99"/>
      <c r="G36" s="99"/>
      <c r="H36" s="99"/>
      <c r="I36" s="99"/>
      <c r="J36" s="35"/>
    </row>
    <row r="37" ht="12.75" customHeight="1">
      <c r="A37" s="46"/>
      <c r="B37" s="47"/>
      <c r="C37" s="47"/>
      <c r="D37" s="47"/>
      <c r="E37" s="47"/>
      <c r="F37" s="47"/>
      <c r="G37" s="100"/>
      <c r="H37" s="100"/>
      <c r="I37" s="100"/>
      <c r="J37" s="48"/>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2:F2"/>
    <mergeCell ref="B4:I4"/>
    <mergeCell ref="C5:I6"/>
    <mergeCell ref="C7:I7"/>
    <mergeCell ref="C8:I8"/>
    <mergeCell ref="C9:I9"/>
    <mergeCell ref="C10:I10"/>
    <mergeCell ref="C35:F35"/>
  </mergeCells>
  <printOptions/>
  <pageMargins bottom="1.0" footer="0.0" header="0.0" left="0.75" right="0.75" top="1.0"/>
  <pageSetup scale="73"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86"/>
    <col customWidth="1" min="2" max="2" width="20.29"/>
    <col customWidth="1" min="3" max="3" width="23.71"/>
    <col customWidth="1" min="4" max="4" width="66.57"/>
    <col customWidth="1" min="5" max="5" width="14.14"/>
    <col customWidth="1" min="6" max="6" width="42.57"/>
    <col customWidth="1" min="7" max="26" width="8.86"/>
  </cols>
  <sheetData>
    <row r="1" ht="12.75" customHeight="1">
      <c r="A1" s="49"/>
      <c r="B1" s="50"/>
      <c r="C1" s="50"/>
      <c r="D1" s="50"/>
      <c r="E1" s="50"/>
      <c r="F1" s="50"/>
      <c r="G1" s="50"/>
      <c r="H1" s="50"/>
      <c r="I1" s="50"/>
      <c r="J1" s="51"/>
      <c r="K1" s="12"/>
      <c r="L1" s="12"/>
      <c r="M1" s="12"/>
      <c r="N1" s="12"/>
      <c r="O1" s="12"/>
      <c r="P1" s="12"/>
      <c r="Q1" s="12"/>
      <c r="R1" s="12"/>
      <c r="S1" s="12"/>
      <c r="T1" s="12"/>
      <c r="U1" s="12"/>
      <c r="V1" s="12"/>
      <c r="W1" s="12"/>
      <c r="X1" s="12"/>
      <c r="Y1" s="12"/>
      <c r="Z1" s="12"/>
    </row>
    <row r="2" ht="12.75" customHeight="1">
      <c r="A2" s="52"/>
      <c r="B2" s="14" t="s">
        <v>93</v>
      </c>
      <c r="C2" s="15"/>
      <c r="D2" s="15"/>
      <c r="E2" s="15"/>
      <c r="F2" s="16"/>
      <c r="G2" s="1"/>
      <c r="H2" s="1"/>
      <c r="I2" s="1"/>
      <c r="J2" s="53"/>
      <c r="K2" s="12"/>
      <c r="L2" s="12"/>
      <c r="M2" s="12"/>
      <c r="N2" s="12"/>
      <c r="O2" s="12"/>
      <c r="P2" s="12"/>
      <c r="Q2" s="12"/>
      <c r="R2" s="12"/>
      <c r="S2" s="12"/>
      <c r="T2" s="12"/>
      <c r="U2" s="12"/>
      <c r="V2" s="12"/>
      <c r="W2" s="12"/>
      <c r="X2" s="12"/>
      <c r="Y2" s="12"/>
      <c r="Z2" s="12"/>
    </row>
    <row r="3" ht="12.75" customHeight="1">
      <c r="A3" s="52"/>
      <c r="B3" s="18"/>
      <c r="C3" s="18"/>
      <c r="D3" s="18"/>
      <c r="E3" s="18"/>
      <c r="F3" s="18"/>
      <c r="G3" s="18"/>
      <c r="H3" s="18"/>
      <c r="I3" s="18"/>
      <c r="J3" s="53"/>
      <c r="K3" s="12"/>
      <c r="L3" s="12"/>
      <c r="M3" s="12"/>
      <c r="N3" s="12"/>
      <c r="O3" s="12"/>
      <c r="P3" s="12"/>
      <c r="Q3" s="12"/>
      <c r="R3" s="12"/>
      <c r="S3" s="12"/>
      <c r="T3" s="12"/>
      <c r="U3" s="12"/>
      <c r="V3" s="12"/>
      <c r="W3" s="12"/>
      <c r="X3" s="12"/>
      <c r="Y3" s="12"/>
      <c r="Z3" s="12"/>
    </row>
    <row r="4" ht="12.75" customHeight="1">
      <c r="A4" s="52"/>
      <c r="B4" s="18" t="s">
        <v>94</v>
      </c>
      <c r="C4" s="26" t="s">
        <v>95</v>
      </c>
      <c r="D4" s="26" t="s">
        <v>96</v>
      </c>
      <c r="E4" s="26" t="s">
        <v>97</v>
      </c>
      <c r="F4" s="18"/>
      <c r="G4" s="18"/>
      <c r="H4" s="18"/>
      <c r="I4" s="18"/>
      <c r="J4" s="53"/>
      <c r="K4" s="12"/>
      <c r="L4" s="12"/>
      <c r="M4" s="12"/>
      <c r="N4" s="12"/>
      <c r="O4" s="12"/>
      <c r="P4" s="12"/>
      <c r="Q4" s="12"/>
      <c r="R4" s="12"/>
      <c r="S4" s="12"/>
      <c r="T4" s="12"/>
      <c r="U4" s="12"/>
      <c r="V4" s="12"/>
      <c r="W4" s="12"/>
      <c r="X4" s="12"/>
      <c r="Y4" s="12"/>
      <c r="Z4" s="12"/>
    </row>
    <row r="5" ht="12.75" customHeight="1">
      <c r="A5" s="52"/>
      <c r="B5" s="101" t="s">
        <v>98</v>
      </c>
      <c r="C5" s="102">
        <v>1.06</v>
      </c>
      <c r="D5" s="102">
        <v>0.78</v>
      </c>
      <c r="E5" s="102">
        <v>1.29</v>
      </c>
      <c r="F5" s="18"/>
      <c r="G5" s="18"/>
      <c r="H5" s="18"/>
      <c r="I5" s="18"/>
      <c r="J5" s="53"/>
      <c r="K5" s="12"/>
      <c r="L5" s="12"/>
      <c r="M5" s="12"/>
      <c r="N5" s="12"/>
      <c r="O5" s="12"/>
      <c r="P5" s="12"/>
      <c r="Q5" s="12"/>
      <c r="R5" s="12"/>
      <c r="S5" s="12"/>
      <c r="T5" s="12"/>
      <c r="U5" s="12"/>
      <c r="V5" s="12"/>
      <c r="W5" s="12"/>
      <c r="X5" s="12"/>
      <c r="Y5" s="12"/>
      <c r="Z5" s="12"/>
    </row>
    <row r="6" ht="12.75" customHeight="1">
      <c r="A6" s="52"/>
      <c r="B6" s="18" t="s">
        <v>99</v>
      </c>
      <c r="C6" s="26">
        <v>-0.45</v>
      </c>
      <c r="D6" s="26">
        <v>-0.62</v>
      </c>
      <c r="E6" s="26">
        <v>-0.39</v>
      </c>
      <c r="F6" s="18"/>
      <c r="G6" s="18"/>
      <c r="H6" s="18"/>
      <c r="I6" s="18"/>
      <c r="J6" s="53"/>
      <c r="K6" s="12"/>
      <c r="L6" s="12"/>
      <c r="M6" s="12"/>
      <c r="N6" s="12"/>
      <c r="O6" s="12"/>
      <c r="P6" s="12"/>
      <c r="Q6" s="12"/>
      <c r="R6" s="12"/>
      <c r="S6" s="12"/>
      <c r="T6" s="12"/>
      <c r="U6" s="12"/>
      <c r="V6" s="12"/>
      <c r="W6" s="12"/>
      <c r="X6" s="12"/>
      <c r="Y6" s="12"/>
      <c r="Z6" s="12"/>
    </row>
    <row r="7" ht="12.75" customHeight="1">
      <c r="A7" s="52"/>
      <c r="B7" s="18" t="s">
        <v>100</v>
      </c>
      <c r="C7" s="26">
        <v>-0.12</v>
      </c>
      <c r="D7" s="26">
        <v>0.21</v>
      </c>
      <c r="E7" s="26">
        <v>0.82</v>
      </c>
      <c r="F7" s="18"/>
      <c r="G7" s="18"/>
      <c r="H7" s="18"/>
      <c r="I7" s="18"/>
      <c r="J7" s="53"/>
      <c r="K7" s="12"/>
      <c r="L7" s="12"/>
      <c r="M7" s="12"/>
      <c r="N7" s="12"/>
      <c r="O7" s="12"/>
      <c r="P7" s="12"/>
      <c r="Q7" s="12"/>
      <c r="R7" s="12"/>
      <c r="S7" s="12"/>
      <c r="T7" s="12"/>
      <c r="U7" s="12"/>
      <c r="V7" s="12"/>
      <c r="W7" s="12"/>
      <c r="X7" s="12"/>
      <c r="Y7" s="12"/>
      <c r="Z7" s="12"/>
    </row>
    <row r="8" ht="12.75" customHeight="1">
      <c r="A8" s="52"/>
      <c r="B8" s="103" t="s">
        <v>101</v>
      </c>
      <c r="C8" s="22">
        <v>0.06</v>
      </c>
      <c r="D8" s="22">
        <v>0.32</v>
      </c>
      <c r="E8" s="104">
        <v>-0.22</v>
      </c>
      <c r="F8" s="18"/>
      <c r="G8" s="18"/>
      <c r="H8" s="18"/>
      <c r="I8" s="18"/>
      <c r="J8" s="53"/>
      <c r="K8" s="12"/>
      <c r="L8" s="12"/>
      <c r="M8" s="12"/>
      <c r="N8" s="12"/>
      <c r="O8" s="12"/>
      <c r="P8" s="12"/>
      <c r="Q8" s="12"/>
      <c r="R8" s="12"/>
      <c r="S8" s="12"/>
      <c r="T8" s="12"/>
      <c r="U8" s="12"/>
      <c r="V8" s="12"/>
      <c r="W8" s="12"/>
      <c r="X8" s="12"/>
      <c r="Y8" s="12"/>
      <c r="Z8" s="12"/>
    </row>
    <row r="9" ht="71.25" customHeight="1">
      <c r="A9" s="52"/>
      <c r="B9" s="19" t="s">
        <v>102</v>
      </c>
      <c r="C9" s="15"/>
      <c r="D9" s="15"/>
      <c r="E9" s="15"/>
      <c r="F9" s="15"/>
      <c r="G9" s="15"/>
      <c r="H9" s="15"/>
      <c r="I9" s="16"/>
      <c r="J9" s="53"/>
      <c r="K9" s="12"/>
      <c r="L9" s="12"/>
      <c r="M9" s="12"/>
      <c r="N9" s="12"/>
      <c r="O9" s="12"/>
      <c r="P9" s="12"/>
      <c r="Q9" s="12"/>
      <c r="R9" s="12"/>
      <c r="S9" s="12"/>
      <c r="T9" s="12"/>
      <c r="U9" s="12"/>
      <c r="V9" s="12"/>
      <c r="W9" s="12"/>
      <c r="X9" s="12"/>
      <c r="Y9" s="12"/>
      <c r="Z9" s="12"/>
    </row>
    <row r="10" ht="12.75" customHeight="1">
      <c r="A10" s="52"/>
      <c r="B10" s="20"/>
      <c r="C10" s="20"/>
      <c r="D10" s="20"/>
      <c r="E10" s="20"/>
      <c r="F10" s="20"/>
      <c r="G10" s="18"/>
      <c r="H10" s="20"/>
      <c r="I10" s="20"/>
      <c r="J10" s="53"/>
      <c r="K10" s="12"/>
      <c r="L10" s="12"/>
      <c r="M10" s="12"/>
      <c r="N10" s="12"/>
      <c r="O10" s="12"/>
      <c r="P10" s="12"/>
      <c r="Q10" s="12"/>
      <c r="R10" s="12"/>
      <c r="S10" s="12"/>
      <c r="T10" s="12"/>
      <c r="U10" s="12"/>
      <c r="V10" s="12"/>
      <c r="W10" s="12"/>
      <c r="X10" s="12"/>
      <c r="Y10" s="12"/>
      <c r="Z10" s="12"/>
    </row>
    <row r="11" ht="12.75" customHeight="1">
      <c r="A11" s="54"/>
      <c r="B11" s="21"/>
      <c r="C11" s="18"/>
      <c r="D11" s="105" t="s">
        <v>103</v>
      </c>
      <c r="E11" s="106">
        <f>SUMPRODUCT(E5:E8,'Tabella 13-1'!C5:C8)</f>
        <v>0.00919</v>
      </c>
      <c r="F11" s="21"/>
      <c r="G11" s="21"/>
      <c r="H11" s="21"/>
      <c r="I11" s="21"/>
      <c r="J11" s="57"/>
    </row>
    <row r="12" ht="37.5" customHeight="1">
      <c r="A12" s="54"/>
      <c r="B12" s="21"/>
      <c r="C12" s="18"/>
      <c r="D12" s="105" t="s">
        <v>104</v>
      </c>
      <c r="E12" s="107">
        <f>(E11)*12</f>
        <v>0.11028</v>
      </c>
      <c r="F12" s="21"/>
      <c r="G12" s="21"/>
      <c r="H12" s="21"/>
      <c r="I12" s="21"/>
      <c r="J12" s="57"/>
    </row>
    <row r="13" ht="18.75" customHeight="1">
      <c r="A13" s="54"/>
      <c r="B13" s="21"/>
      <c r="C13" s="18"/>
      <c r="D13" s="105" t="s">
        <v>105</v>
      </c>
      <c r="E13" s="108">
        <f>'Tabella 13-1'!C5*1.45*12</f>
        <v>0.1131</v>
      </c>
      <c r="F13" s="21"/>
      <c r="G13" s="21"/>
      <c r="H13" s="21"/>
      <c r="I13" s="21"/>
      <c r="J13" s="57"/>
    </row>
    <row r="14" ht="18.75" customHeight="1">
      <c r="A14" s="54"/>
      <c r="B14" s="21"/>
      <c r="C14" s="18"/>
      <c r="D14" s="86"/>
      <c r="E14" s="109"/>
      <c r="F14" s="21"/>
      <c r="G14" s="21"/>
      <c r="H14" s="21"/>
      <c r="I14" s="21"/>
      <c r="J14" s="57"/>
    </row>
    <row r="15" ht="12.75" customHeight="1">
      <c r="A15" s="54"/>
      <c r="B15" s="97" t="s">
        <v>106</v>
      </c>
      <c r="C15" s="18"/>
      <c r="D15" s="18"/>
      <c r="E15" s="18"/>
      <c r="F15" s="18"/>
      <c r="G15" s="18"/>
      <c r="H15" s="18"/>
      <c r="I15" s="18"/>
      <c r="J15" s="57"/>
      <c r="K15" s="8"/>
      <c r="L15" s="8"/>
      <c r="M15" s="8"/>
      <c r="N15" s="8"/>
      <c r="O15" s="8"/>
      <c r="P15" s="8"/>
      <c r="Q15" s="8"/>
      <c r="R15" s="8"/>
      <c r="S15" s="8"/>
      <c r="T15" s="8"/>
      <c r="U15" s="8"/>
      <c r="V15" s="8"/>
      <c r="W15" s="8"/>
      <c r="X15" s="8"/>
      <c r="Y15" s="8"/>
      <c r="Z15" s="8"/>
    </row>
    <row r="16" ht="12.75" customHeight="1">
      <c r="A16" s="54"/>
      <c r="B16" s="97" t="s">
        <v>107</v>
      </c>
      <c r="C16" s="18"/>
      <c r="D16" s="18"/>
      <c r="E16" s="18"/>
      <c r="F16" s="110"/>
      <c r="G16" s="18"/>
      <c r="H16" s="18"/>
      <c r="I16" s="18"/>
      <c r="J16" s="57"/>
      <c r="K16" s="8"/>
      <c r="L16" s="8"/>
      <c r="M16" s="8"/>
      <c r="N16" s="8"/>
      <c r="O16" s="8"/>
      <c r="P16" s="8"/>
      <c r="Q16" s="8"/>
      <c r="R16" s="8"/>
      <c r="S16" s="8"/>
      <c r="T16" s="8"/>
      <c r="U16" s="8"/>
      <c r="V16" s="8"/>
      <c r="W16" s="8"/>
      <c r="X16" s="8"/>
      <c r="Y16" s="8"/>
      <c r="Z16" s="8"/>
    </row>
    <row r="17" ht="12.75" customHeight="1">
      <c r="A17" s="54"/>
      <c r="B17" s="18"/>
      <c r="C17" s="18"/>
      <c r="D17" s="18"/>
      <c r="E17" s="18"/>
      <c r="F17" s="18"/>
      <c r="G17" s="18"/>
      <c r="H17" s="18"/>
      <c r="I17" s="18"/>
      <c r="J17" s="57"/>
      <c r="K17" s="8"/>
      <c r="L17" s="8"/>
      <c r="M17" s="8"/>
      <c r="N17" s="8"/>
      <c r="O17" s="8"/>
      <c r="P17" s="8"/>
      <c r="Q17" s="8"/>
      <c r="R17" s="8"/>
      <c r="S17" s="8"/>
      <c r="T17" s="8"/>
      <c r="U17" s="8"/>
      <c r="V17" s="8"/>
      <c r="W17" s="8"/>
      <c r="X17" s="8"/>
      <c r="Y17" s="8"/>
      <c r="Z17" s="8"/>
    </row>
    <row r="18" ht="12.75" customHeight="1">
      <c r="A18" s="54"/>
      <c r="B18" s="18"/>
      <c r="C18" s="18"/>
      <c r="D18" s="18"/>
      <c r="E18" s="18"/>
      <c r="F18" s="18"/>
      <c r="G18" s="18"/>
      <c r="H18" s="18"/>
      <c r="I18" s="18"/>
      <c r="J18" s="57"/>
      <c r="K18" s="8"/>
      <c r="L18" s="8"/>
      <c r="M18" s="8"/>
      <c r="N18" s="8"/>
      <c r="O18" s="8"/>
      <c r="P18" s="8"/>
      <c r="Q18" s="8"/>
      <c r="R18" s="8"/>
      <c r="S18" s="8"/>
      <c r="T18" s="8"/>
      <c r="U18" s="8"/>
      <c r="V18" s="8"/>
      <c r="W18" s="8"/>
      <c r="X18" s="8"/>
      <c r="Y18" s="8"/>
      <c r="Z18" s="8"/>
    </row>
    <row r="19" ht="12.75" customHeight="1">
      <c r="A19" s="52"/>
      <c r="B19" s="14" t="s">
        <v>108</v>
      </c>
      <c r="C19" s="15"/>
      <c r="D19" s="15"/>
      <c r="E19" s="15"/>
      <c r="F19" s="16"/>
      <c r="G19" s="1"/>
      <c r="H19" s="1"/>
      <c r="I19" s="1"/>
      <c r="J19" s="53"/>
      <c r="K19" s="12"/>
      <c r="L19" s="12"/>
      <c r="M19" s="12"/>
      <c r="N19" s="12"/>
      <c r="O19" s="12"/>
      <c r="P19" s="12"/>
      <c r="Q19" s="12"/>
      <c r="R19" s="12"/>
      <c r="S19" s="12"/>
      <c r="T19" s="12"/>
      <c r="U19" s="12"/>
      <c r="V19" s="12"/>
      <c r="W19" s="12"/>
      <c r="X19" s="12"/>
      <c r="Y19" s="12"/>
      <c r="Z19" s="12"/>
    </row>
    <row r="20" ht="12.75" customHeight="1">
      <c r="A20" s="52"/>
      <c r="B20" s="18"/>
      <c r="C20" s="18"/>
      <c r="D20" s="18"/>
      <c r="E20" s="18"/>
      <c r="F20" s="18"/>
      <c r="G20" s="18"/>
      <c r="H20" s="18"/>
      <c r="I20" s="18"/>
      <c r="J20" s="53"/>
      <c r="K20" s="12"/>
      <c r="L20" s="12"/>
      <c r="M20" s="12"/>
      <c r="N20" s="12"/>
      <c r="O20" s="12"/>
      <c r="P20" s="12"/>
      <c r="Q20" s="12"/>
      <c r="R20" s="12"/>
      <c r="S20" s="12"/>
      <c r="T20" s="12"/>
      <c r="U20" s="12"/>
      <c r="V20" s="12"/>
      <c r="W20" s="12"/>
      <c r="X20" s="12"/>
      <c r="Y20" s="12"/>
      <c r="Z20" s="12"/>
    </row>
    <row r="21" ht="80.25" customHeight="1">
      <c r="A21" s="52"/>
      <c r="B21" s="19" t="s">
        <v>109</v>
      </c>
      <c r="C21" s="15"/>
      <c r="D21" s="15"/>
      <c r="E21" s="15"/>
      <c r="F21" s="15"/>
      <c r="G21" s="15"/>
      <c r="H21" s="15"/>
      <c r="I21" s="16"/>
      <c r="J21" s="53"/>
      <c r="K21" s="12"/>
      <c r="L21" s="12"/>
      <c r="M21" s="12"/>
      <c r="N21" s="12"/>
      <c r="O21" s="12"/>
      <c r="P21" s="12"/>
      <c r="Q21" s="12"/>
      <c r="R21" s="12"/>
      <c r="S21" s="12"/>
      <c r="T21" s="12"/>
      <c r="U21" s="12"/>
      <c r="V21" s="12"/>
      <c r="W21" s="12"/>
      <c r="X21" s="12"/>
      <c r="Y21" s="12"/>
      <c r="Z21" s="12"/>
    </row>
    <row r="22" ht="38.25" customHeight="1">
      <c r="A22" s="54"/>
      <c r="B22" s="21"/>
      <c r="C22" s="105" t="s">
        <v>110</v>
      </c>
      <c r="D22" s="111"/>
      <c r="E22" s="112">
        <f>SUMPRODUCT(D5:D8,'Tabella 13-1'!C5:C8)</f>
        <v>0.006639</v>
      </c>
      <c r="F22" s="21"/>
      <c r="G22" s="21"/>
      <c r="H22" s="21"/>
      <c r="I22" s="21"/>
      <c r="J22" s="57"/>
    </row>
    <row r="23" ht="36.0" customHeight="1">
      <c r="A23" s="54"/>
      <c r="B23" s="21"/>
      <c r="C23" s="105" t="s">
        <v>111</v>
      </c>
      <c r="D23" s="111"/>
      <c r="E23" s="112">
        <f>(E22)*12</f>
        <v>0.079668</v>
      </c>
      <c r="F23" s="21"/>
      <c r="G23" s="21"/>
      <c r="H23" s="21"/>
      <c r="I23" s="21"/>
      <c r="J23" s="57"/>
    </row>
    <row r="24" ht="28.5" customHeight="1">
      <c r="A24" s="54"/>
      <c r="B24" s="21"/>
      <c r="C24" s="113" t="s">
        <v>112</v>
      </c>
      <c r="D24" s="21"/>
      <c r="E24" s="114">
        <v>0.03</v>
      </c>
      <c r="F24" s="21"/>
      <c r="G24" s="21"/>
      <c r="H24" s="21"/>
      <c r="I24" s="21"/>
      <c r="J24" s="57"/>
    </row>
    <row r="25" ht="35.25" customHeight="1">
      <c r="A25" s="54"/>
      <c r="B25" s="21"/>
      <c r="C25" s="18" t="s">
        <v>113</v>
      </c>
      <c r="D25" s="18"/>
      <c r="E25" s="112">
        <f>E24+E23</f>
        <v>0.109668</v>
      </c>
      <c r="F25" s="21"/>
      <c r="G25" s="21"/>
      <c r="H25" s="21"/>
      <c r="I25" s="21"/>
      <c r="J25" s="57"/>
    </row>
    <row r="26" ht="12.75" customHeight="1">
      <c r="A26" s="54"/>
      <c r="B26" s="21"/>
      <c r="C26" s="21"/>
      <c r="D26" s="21"/>
      <c r="E26" s="21"/>
      <c r="F26" s="21"/>
      <c r="G26" s="21"/>
      <c r="H26" s="21"/>
      <c r="I26" s="21"/>
      <c r="J26" s="57"/>
    </row>
    <row r="27" ht="12.75" customHeight="1">
      <c r="A27" s="54"/>
      <c r="B27" s="21"/>
      <c r="C27" s="21"/>
      <c r="D27" s="21"/>
      <c r="E27" s="21"/>
      <c r="F27" s="21"/>
      <c r="G27" s="21"/>
      <c r="H27" s="21"/>
      <c r="I27" s="21"/>
      <c r="J27" s="57"/>
    </row>
    <row r="28" ht="12.75" customHeight="1">
      <c r="A28" s="52"/>
      <c r="B28" s="14" t="s">
        <v>114</v>
      </c>
      <c r="C28" s="15"/>
      <c r="D28" s="15"/>
      <c r="E28" s="15"/>
      <c r="F28" s="16"/>
      <c r="G28" s="1"/>
      <c r="H28" s="1"/>
      <c r="I28" s="1"/>
      <c r="J28" s="53"/>
      <c r="K28" s="12"/>
      <c r="L28" s="12"/>
      <c r="M28" s="12"/>
      <c r="N28" s="12"/>
      <c r="O28" s="12"/>
      <c r="P28" s="12"/>
      <c r="Q28" s="12"/>
      <c r="R28" s="12"/>
      <c r="S28" s="12"/>
      <c r="T28" s="12"/>
      <c r="U28" s="12"/>
      <c r="V28" s="12"/>
      <c r="W28" s="12"/>
      <c r="X28" s="12"/>
      <c r="Y28" s="12"/>
      <c r="Z28" s="12"/>
    </row>
    <row r="29" ht="12.75" customHeight="1">
      <c r="A29" s="52"/>
      <c r="B29" s="18"/>
      <c r="C29" s="18"/>
      <c r="D29" s="18"/>
      <c r="E29" s="18"/>
      <c r="F29" s="18"/>
      <c r="G29" s="18"/>
      <c r="H29" s="18"/>
      <c r="I29" s="18"/>
      <c r="J29" s="53"/>
      <c r="K29" s="12"/>
      <c r="L29" s="12"/>
      <c r="M29" s="12"/>
      <c r="N29" s="12"/>
      <c r="O29" s="12"/>
      <c r="P29" s="12"/>
      <c r="Q29" s="12"/>
      <c r="R29" s="12"/>
      <c r="S29" s="12"/>
      <c r="T29" s="12"/>
      <c r="U29" s="12"/>
      <c r="V29" s="12"/>
      <c r="W29" s="12"/>
      <c r="X29" s="12"/>
      <c r="Y29" s="12"/>
      <c r="Z29" s="12"/>
    </row>
    <row r="30" ht="34.5" customHeight="1">
      <c r="A30" s="52"/>
      <c r="B30" s="19" t="s">
        <v>115</v>
      </c>
      <c r="C30" s="15"/>
      <c r="D30" s="15"/>
      <c r="E30" s="15"/>
      <c r="F30" s="15"/>
      <c r="G30" s="15"/>
      <c r="H30" s="15"/>
      <c r="I30" s="16"/>
      <c r="J30" s="53"/>
      <c r="K30" s="12"/>
      <c r="L30" s="12"/>
      <c r="M30" s="12"/>
      <c r="N30" s="12"/>
      <c r="O30" s="12"/>
      <c r="P30" s="12"/>
      <c r="Q30" s="12"/>
      <c r="R30" s="12"/>
      <c r="S30" s="12"/>
      <c r="T30" s="12"/>
      <c r="U30" s="12"/>
      <c r="V30" s="12"/>
      <c r="W30" s="12"/>
      <c r="X30" s="12"/>
      <c r="Y30" s="12"/>
      <c r="Z30" s="12"/>
    </row>
    <row r="31" ht="38.25" customHeight="1">
      <c r="A31" s="54"/>
      <c r="B31" s="19" t="s">
        <v>116</v>
      </c>
      <c r="C31" s="15"/>
      <c r="D31" s="15"/>
      <c r="E31" s="15"/>
      <c r="F31" s="15"/>
      <c r="G31" s="15"/>
      <c r="H31" s="15"/>
      <c r="I31" s="16"/>
      <c r="J31" s="57"/>
    </row>
    <row r="32" ht="36.75" customHeight="1">
      <c r="A32" s="54"/>
      <c r="B32" s="19" t="s">
        <v>117</v>
      </c>
      <c r="C32" s="15"/>
      <c r="D32" s="15"/>
      <c r="E32" s="15"/>
      <c r="F32" s="15"/>
      <c r="G32" s="15"/>
      <c r="H32" s="15"/>
      <c r="I32" s="16"/>
      <c r="J32" s="57"/>
    </row>
    <row r="33" ht="27.0" customHeight="1">
      <c r="A33" s="54"/>
      <c r="B33" s="21"/>
      <c r="C33" s="105" t="s">
        <v>118</v>
      </c>
      <c r="D33" s="18"/>
      <c r="E33" s="115">
        <f>SUMPRODUCT(C5:C8,'Tabella 13-1'!C5:C8)</f>
        <v>0.005795</v>
      </c>
      <c r="F33" s="21"/>
      <c r="G33" s="21"/>
      <c r="H33" s="21"/>
      <c r="I33" s="21"/>
      <c r="J33" s="57"/>
    </row>
    <row r="34" ht="32.25" customHeight="1">
      <c r="A34" s="54"/>
      <c r="B34" s="21"/>
      <c r="C34" s="105" t="s">
        <v>119</v>
      </c>
      <c r="D34" s="18"/>
      <c r="E34" s="116">
        <f>E33*12</f>
        <v>0.06954</v>
      </c>
      <c r="F34" s="21"/>
      <c r="G34" s="21"/>
      <c r="H34" s="21"/>
      <c r="I34" s="21"/>
      <c r="J34" s="57"/>
    </row>
    <row r="35" ht="26.25" customHeight="1">
      <c r="A35" s="54"/>
      <c r="B35" s="21"/>
      <c r="C35" s="113" t="s">
        <v>112</v>
      </c>
      <c r="D35" s="74"/>
      <c r="E35" s="117">
        <v>0.03</v>
      </c>
      <c r="F35" s="21"/>
      <c r="G35" s="21"/>
      <c r="H35" s="21"/>
      <c r="I35" s="21"/>
      <c r="J35" s="57"/>
    </row>
    <row r="36" ht="26.25" customHeight="1">
      <c r="A36" s="54"/>
      <c r="B36" s="21"/>
      <c r="C36" s="105" t="s">
        <v>120</v>
      </c>
      <c r="D36" s="18"/>
      <c r="E36" s="116">
        <f>E35+E34</f>
        <v>0.09954</v>
      </c>
      <c r="F36" s="21"/>
      <c r="G36" s="21"/>
      <c r="H36" s="21"/>
      <c r="I36" s="21"/>
      <c r="J36" s="118"/>
    </row>
    <row r="37" ht="27.75" customHeight="1">
      <c r="A37" s="54"/>
      <c r="B37" s="21"/>
      <c r="C37" s="105" t="s">
        <v>121</v>
      </c>
      <c r="D37" s="18"/>
      <c r="E37" s="116">
        <f>0.96*'Tabella 13-1'!C5*12+E35</f>
        <v>0.10488</v>
      </c>
      <c r="F37" s="21"/>
      <c r="G37" s="21"/>
      <c r="H37" s="21"/>
      <c r="I37" s="21"/>
      <c r="J37" s="118"/>
    </row>
    <row r="38" ht="12.75" customHeight="1">
      <c r="A38" s="54"/>
      <c r="B38" s="21"/>
      <c r="C38" s="105"/>
      <c r="D38" s="18"/>
      <c r="E38" s="109"/>
      <c r="F38" s="21"/>
      <c r="G38" s="21"/>
      <c r="H38" s="21"/>
      <c r="I38" s="21"/>
      <c r="J38" s="118"/>
    </row>
    <row r="39" ht="18.75" customHeight="1">
      <c r="A39" s="82"/>
      <c r="B39" s="83"/>
      <c r="C39" s="83"/>
      <c r="D39" s="83"/>
      <c r="E39" s="83"/>
      <c r="F39" s="83"/>
      <c r="G39" s="83"/>
      <c r="H39" s="83"/>
      <c r="I39" s="83"/>
      <c r="J39" s="119"/>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2:F2"/>
    <mergeCell ref="B9:I9"/>
    <mergeCell ref="B19:F19"/>
    <mergeCell ref="B21:I21"/>
    <mergeCell ref="B28:F28"/>
    <mergeCell ref="B30:I30"/>
    <mergeCell ref="B31:I31"/>
    <mergeCell ref="B32:I32"/>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5.0"/>
    <col customWidth="1" min="3" max="3" width="18.43"/>
    <col customWidth="1" min="4" max="4" width="49.71"/>
    <col customWidth="1" min="5" max="26" width="8.86"/>
  </cols>
  <sheetData>
    <row r="1" ht="12.75" customHeight="1"/>
    <row r="2" ht="12.75" customHeight="1">
      <c r="B2" s="120" t="s">
        <v>11</v>
      </c>
      <c r="C2" s="121"/>
      <c r="D2" s="122"/>
      <c r="E2" s="8"/>
      <c r="F2" s="8"/>
    </row>
    <row r="3" ht="50.25" customHeight="1">
      <c r="B3" s="123" t="s">
        <v>122</v>
      </c>
      <c r="C3" s="15"/>
      <c r="D3" s="124"/>
      <c r="E3" s="8"/>
      <c r="F3" s="8"/>
    </row>
    <row r="4" ht="12.75" customHeight="1">
      <c r="B4" s="125" t="s">
        <v>123</v>
      </c>
      <c r="C4" s="126" t="s">
        <v>124</v>
      </c>
      <c r="D4" s="127" t="s">
        <v>125</v>
      </c>
      <c r="E4" s="8"/>
      <c r="F4" s="8"/>
    </row>
    <row r="5" ht="12.75" customHeight="1">
      <c r="B5" s="128" t="s">
        <v>126</v>
      </c>
      <c r="C5" s="129">
        <v>0.0065</v>
      </c>
      <c r="D5" s="130">
        <v>0.0033</v>
      </c>
    </row>
    <row r="6" ht="12.75" customHeight="1">
      <c r="B6" s="128" t="s">
        <v>99</v>
      </c>
      <c r="C6" s="129">
        <v>0.0023</v>
      </c>
      <c r="D6" s="130">
        <v>0.0019</v>
      </c>
    </row>
    <row r="7" ht="12.75" customHeight="1">
      <c r="B7" s="128" t="s">
        <v>100</v>
      </c>
      <c r="C7" s="129">
        <v>0.0039</v>
      </c>
      <c r="D7" s="130">
        <v>0.0021</v>
      </c>
    </row>
    <row r="8" ht="12.75" customHeight="1">
      <c r="B8" s="131" t="s">
        <v>101</v>
      </c>
      <c r="C8" s="132">
        <v>0.0068</v>
      </c>
      <c r="D8" s="133">
        <v>0.0029</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2006-10-09T01:22:03Z</dcterms:created>
  <dc:creator>jp40</dc:creator>
</cp:coreProperties>
</file>