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18-15" sheetId="2" r:id="rId5"/>
    <sheet state="visible" name="18-16" sheetId="3" r:id="rId6"/>
    <sheet state="visible" name="18-18" sheetId="4" r:id="rId7"/>
    <sheet state="visible" name="18-21" sheetId="5" r:id="rId8"/>
    <sheet state="visible" name="18-26" sheetId="6" r:id="rId9"/>
    <sheet state="visible" name="18-28" sheetId="7" r:id="rId10"/>
  </sheets>
  <externalReferences>
    <externalReference r:id="rId11"/>
  </externalReferences>
  <definedNames>
    <definedName localSheetId="2" name="Compounding">'[1]5-2'!#REF!</definedName>
    <definedName name="Compounding">'[1]5-2'!#REF!</definedName>
  </definedNames>
  <calcPr/>
  <extLst>
    <ext uri="GoogleSheetsCustomDataVersion2">
      <go:sheetsCustomData xmlns:go="http://customooxmlschemas.google.com/" r:id="rId12" roundtripDataChecksum="kjl4r7LZUVXmJa9g3dgofIAq3twAPxQTaayidbxaO+Q="/>
    </ext>
  </extLst>
</workbook>
</file>

<file path=xl/sharedStrings.xml><?xml version="1.0" encoding="utf-8"?>
<sst xmlns="http://schemas.openxmlformats.org/spreadsheetml/2006/main" count="217" uniqueCount="140">
  <si>
    <t>Problemi</t>
  </si>
  <si>
    <t>Topic</t>
  </si>
  <si>
    <t>Problema 18-15</t>
  </si>
  <si>
    <t>Change of Financial Structure</t>
  </si>
  <si>
    <t>Problema 18-16</t>
  </si>
  <si>
    <t>VAM &amp; WACC</t>
  </si>
  <si>
    <t>Problema 18-18</t>
  </si>
  <si>
    <t>FCF &amp; Fiscal Advantage</t>
  </si>
  <si>
    <t>Problema 18-21</t>
  </si>
  <si>
    <t>Stock Price &amp; Fiscal Advantage</t>
  </si>
  <si>
    <t>Problema 18-26</t>
  </si>
  <si>
    <t>VAM &amp; WACC &amp; FTE</t>
  </si>
  <si>
    <t>Problema 18-28</t>
  </si>
  <si>
    <t>WACC di Revtek</t>
  </si>
  <si>
    <t>Remex (RMX) attualmente ha una struttura finanziaria priva di debito. Il beta levered è pari a 1,32. Per ogni anno a venire è atteso un flusso di cassa di 21 milioni di $. Remex sta prendendo in considerazione la variazione della propria struttura finanziaria emettendo titoli di debito e utilizzando il ricavato per riacquistare azioni proprie. L’operazione sarà svolta in modo tale da ottenere un rapporto debito/mezzi propri del 28% dopo la variazione, e tale rapporto sarà mantenuto perpetuamente. Assumete che il rendimento richiesto sul debito emesso da Remex sia del 6,76%. L’aliquota fiscale societaria è del 32% e, a parte le imposte, non ci sono imperfezioni del mercato. Assumete che valga il CAPM, che il tasso di interesse privo di rischio sia del 5,2% e che il rendimento atteso del portafoglio di mercato sia pari all’11,44%.</t>
  </si>
  <si>
    <t>a.</t>
  </si>
  <si>
    <t>Usando le informazioni fornite, completate la seguente tabella:</t>
  </si>
  <si>
    <t>Rapporto</t>
  </si>
  <si>
    <t>Costo del</t>
  </si>
  <si>
    <t>debito/mezzi propri</t>
  </si>
  <si>
    <t>capitale di debito</t>
  </si>
  <si>
    <t>capitale proprio</t>
  </si>
  <si>
    <t>WACC</t>
  </si>
  <si>
    <t>Prima della variazione</t>
  </si>
  <si>
    <t>della struttura finanziaria</t>
  </si>
  <si>
    <t>N/D</t>
  </si>
  <si>
    <t>Dopo la variazione della</t>
  </si>
  <si>
    <t>struttura finanziaria</t>
  </si>
  <si>
    <t>b.</t>
  </si>
  <si>
    <t>Usando le informazioni fornite e i calcoli svolti nella parte (a), determinate il valore del vantaggio fiscale ottenuto da Remex con la variazione della propria struttura finanziaria.</t>
  </si>
  <si>
    <t>Aliquota fiscale societaria</t>
  </si>
  <si>
    <t>Tasso privo di rischio</t>
  </si>
  <si>
    <t>Rendimento atteso del</t>
  </si>
  <si>
    <t>portafoglio di mercato</t>
  </si>
  <si>
    <t>FCF (milioni di $)</t>
  </si>
  <si>
    <t>Beta</t>
  </si>
  <si>
    <t>Valore impresa</t>
  </si>
  <si>
    <t>VA vantaggio fiscale</t>
  </si>
  <si>
    <t>levered</t>
  </si>
  <si>
    <t>(milioni di $)</t>
  </si>
  <si>
    <t>del debito</t>
  </si>
  <si>
    <t>State valutando un progetto che richiede un investimento di $108 oggi e fornisce un singolo flusso di cassa di $118 con certezza tra un anno. Decidete di finanziarvi al 100% con debito, cioè prenderete a prestito $108. Il tasso di interesse privo di rischio è del 4% e l’aliquota fiscale del 33%. Supponete che l’investimento sia interamente ammortizzato a fine anno, perciò in assenza di indebitamento dovreste pagare imposte sulla differenza tra il flusso di cassa del progetto e l’investimento, cioè su $10.</t>
  </si>
  <si>
    <t>Investimento oggi</t>
  </si>
  <si>
    <t>Debito</t>
  </si>
  <si>
    <t>Flusso di cassa fra 1 anno</t>
  </si>
  <si>
    <t>Aliquota fiscale</t>
  </si>
  <si>
    <t>Calcolate il VAN di questa opportunità di investimento utilizzando il metodo del VAM.</t>
  </si>
  <si>
    <t>FCF alla fine dell'anno</t>
  </si>
  <si>
    <r>
      <rPr>
        <rFont val="Times New Roman"/>
        <b/>
        <color theme="1"/>
        <sz val="14.0"/>
      </rPr>
      <t>V</t>
    </r>
    <r>
      <rPr>
        <rFont val="Times New Roman"/>
        <b/>
        <color theme="1"/>
        <sz val="14.0"/>
        <vertAlign val="subscript"/>
      </rPr>
      <t>U</t>
    </r>
  </si>
  <si>
    <t>VA(Vantaggio fiscale debito)</t>
  </si>
  <si>
    <r>
      <rPr>
        <rFont val="Times New Roman"/>
        <b/>
        <color theme="1"/>
        <sz val="14.0"/>
      </rPr>
      <t>V</t>
    </r>
    <r>
      <rPr>
        <rFont val="Times New Roman"/>
        <b/>
        <color theme="1"/>
        <sz val="14.0"/>
        <vertAlign val="subscript"/>
      </rPr>
      <t>L</t>
    </r>
  </si>
  <si>
    <t>VAN</t>
  </si>
  <si>
    <t>Risk-Free Rate</t>
  </si>
  <si>
    <t>Utilizzando la risposta fornita al punto (a), calcolate il WACC del progetto.</t>
  </si>
  <si>
    <t>c.</t>
  </si>
  <si>
    <t>Verificate se otterreste la stessa risposta utilizzando il metodo del WACC per calcolare il VAN.</t>
  </si>
  <si>
    <r>
      <rPr>
        <rFont val="Times New Roman"/>
        <b/>
        <color theme="1"/>
        <sz val="14.0"/>
      </rPr>
      <t>V</t>
    </r>
    <r>
      <rPr>
        <rFont val="Times New Roman"/>
        <b/>
        <color theme="1"/>
        <sz val="14.0"/>
        <vertAlign val="subscript"/>
      </rPr>
      <t>L</t>
    </r>
  </si>
  <si>
    <t>d.</t>
  </si>
  <si>
    <t>Infine, mostrate che anche il metodo del flusso di cassa per gli azionisti fornisce correttamente il VAN di questa opportunità di investimento.</t>
  </si>
  <si>
    <t>FCFE</t>
  </si>
  <si>
    <t>Sulla strada per recarvi a un’importante riunione sul budget, rivedete l’analisi di valutazione del progetto che avete fatto preparare al vostro tirocinante per uno dei progetti da discutere:</t>
  </si>
  <si>
    <t>EBIT</t>
  </si>
  <si>
    <t>Interessi (5%)</t>
  </si>
  <si>
    <t>Utile ante-imposte</t>
  </si>
  <si>
    <t>Imposte</t>
  </si>
  <si>
    <t>Ammortamenti</t>
  </si>
  <si>
    <t>Spese in conto capitale</t>
  </si>
  <si>
    <t>Variazione del CCN</t>
  </si>
  <si>
    <t>Variazione debito netto</t>
  </si>
  <si>
    <t>FCFE (flusso per gli azionisti)</t>
  </si>
  <si>
    <t>VAN all'11% (costo del capitale proprio)</t>
  </si>
  <si>
    <t>Esaminando il foglio di calcolo vi rendete conto che, benché tutte le stime sui flussi di cassa siano corrette, il tirocinante ha usato il metodo di valutazione FTE e ha scontato i flussi di cassa usando il costo del capitale proprio dell’impresa, pari all’11%. Il rischio del progetto è simile a quello dell'impresa, ma il leverage incrementale del progetto è molto diverso dal valore storico del rapporto debito/mezzi propri dell’impresa, pari a 0,2. Per questo progetto, l’impresa contrarrà un prestito iniziale di 80 milioni di $ e restituirà 20 milioni di $ nell’anno 2, 20 milioni di $ nell’anno 3 e 40 milioni di $ nell’anno 4. Perciò, il costo del capitale proprio del progetto sarà probabilmente più alto di quello dell’impresa e non costante nel tempo, cosa che invalida il calcolo effettuato.</t>
  </si>
  <si>
    <t>Risulta, quindi, che l’approccio FTE non è quello migliore per analizzare questo progetto. Fortunatamente, avete con voi la calcolatrice e, con un po’ di fortuna, riuscite a rieseguire i calcoli applicando un metodo migliore prima dell’inizio della riunione.</t>
  </si>
  <si>
    <t>Qual è il valore attuale del vantaggio fiscale del debito associato al progetto?</t>
  </si>
  <si>
    <t>Quali sono i flussi di cassa del progetto?</t>
  </si>
  <si>
    <t>Qual è il miglior metodo per la stima del valore del progetto, in base alle informazioni disponibili?</t>
  </si>
  <si>
    <t>Anno</t>
  </si>
  <si>
    <t>Interessi</t>
  </si>
  <si>
    <t>FTE (flussi di cassa per gli azionisti)</t>
  </si>
  <si>
    <t>VAN al costo del capitale proprio</t>
  </si>
  <si>
    <t>Vantaggio fiscale del debito</t>
  </si>
  <si>
    <t>VA Vantaggio fiscale del debito</t>
  </si>
  <si>
    <t>Flussi di cassa:</t>
  </si>
  <si>
    <t>EBIT(1-t)</t>
  </si>
  <si>
    <t>Più: Ammortamenti</t>
  </si>
  <si>
    <t>Flussi di cassa</t>
  </si>
  <si>
    <t>Rapporto storico D/E</t>
  </si>
  <si>
    <r>
      <rPr>
        <rFont val="Times New Roman"/>
        <color theme="1"/>
        <sz val="14.0"/>
      </rPr>
      <t xml:space="preserve">Costo del capitale </t>
    </r>
    <r>
      <rPr>
        <rFont val="Times New Roman"/>
        <i/>
        <color theme="1"/>
        <sz val="14.0"/>
      </rPr>
      <t>unlevered</t>
    </r>
  </si>
  <si>
    <r>
      <rPr>
        <rFont val="Times New Roman"/>
        <color theme="1"/>
        <sz val="14.0"/>
      </rPr>
      <t>VA dei flussi di cassa (</t>
    </r>
    <r>
      <rPr>
        <rFont val="Times New Roman"/>
        <i/>
        <color theme="1"/>
        <sz val="14.0"/>
      </rPr>
      <t>unlevered</t>
    </r>
    <r>
      <rPr>
        <rFont val="Times New Roman"/>
        <color theme="1"/>
        <sz val="14.0"/>
      </rPr>
      <t>)</t>
    </r>
  </si>
  <si>
    <t>VA vantaggio fiscale del debito</t>
  </si>
  <si>
    <t>Valore totale del progetto</t>
  </si>
  <si>
    <t>DFS Corporation è attualmente un’impresa priva di debito, dotata di attività che hanno un valore di mercato di 155 milioni di $ e 4 milioni di azioni in circolazione. DFS sta considerando un’operazione di ricapitalizzazione tramite debito per spingere verso l’alto il prezzo dell’azione. L’impresa intende emettere un importo fisso di debito (in pratica, il valore nominale del prestito sarà sempre costante), mantenuto in maniera permanente, e usare i proventi dell’emissione per riacquistare azioni proprie. L’aliquota fiscale societaria è del 25%, perciò l’uso del debito è anche finalizzato a ridurre il carico fiscale. Tuttavia, le commissioni bancarie da corrispondere alla banca d’affari, associate all’emissione di debito, costituiranno l'1% del debito emesso. Il ricorso all’indebitamento farà anche emergere il rischio di future tensioni finanziarie e costi di agenzia. Di seguito sono riportate le stime aziendali di questi costi per diversi livelli di debito.</t>
  </si>
  <si>
    <t>Debito (milioni di $)</t>
  </si>
  <si>
    <t>VA futuri costi di dissesto (milioni di $)</t>
  </si>
  <si>
    <t>In base a queste informazioni, quale livello di debito rappresenta la scelta migliore per DFS?</t>
  </si>
  <si>
    <t>Stimate il prezzo dell’azione una volta annunciata l’operazione.</t>
  </si>
  <si>
    <t>Valore iniziale delle attività</t>
  </si>
  <si>
    <t>Numero azioni in circolazione</t>
  </si>
  <si>
    <t>milioni</t>
  </si>
  <si>
    <t>Commissioni bancarie</t>
  </si>
  <si>
    <t>VA futuri costi di dissesto</t>
  </si>
  <si>
    <t>Vantaggio netto</t>
  </si>
  <si>
    <t>Nuovo valore dell'attivo</t>
  </si>
  <si>
    <t>Nuovo prezzo delle azioni</t>
  </si>
  <si>
    <t>Propel Corporation intende effettuare un investimento di 50,2 milioni di $, inizialmente finanziato interamente con debito. I flussi di cassa dell’investimento e il debito incrementale dell’impresa legato al progetto sono i seguenti:</t>
  </si>
  <si>
    <t>Il debito incrementale di Propel, relativo al progetto, sarà rimborsato in base al piano di rimborso riportato  nella tabella. Il costo del capitale di debito è il 7,7% e l’aliquota fiscale societaria è del 35%. Propel stima un costo del capitale unlevered per il progetto pari al 12,2%.</t>
  </si>
  <si>
    <t>Usate il metodo del VAM per determinare il valore levered del progetto in corrispondenza di ciascun anno e il VAN iniziale.</t>
  </si>
  <si>
    <t>Calcolate il WACC di ciascun anno. Come varia nel tempo il WACC? Perché?</t>
  </si>
  <si>
    <t>Calcolate il VAN del progetto usando il metodo del WACC.</t>
  </si>
  <si>
    <t>Calcolate il costo del capitale proprio in ciascun anno. Come varia nel tempo? Perché?</t>
  </si>
  <si>
    <t>e.</t>
  </si>
  <si>
    <t>Calcolate il valore del capitale proprio del progetto usando il metodo FTE. Come cambia questo valore iniziale rispetto al VAN calcolato ai punti (a) e (c)?</t>
  </si>
  <si>
    <t>Costo del debito</t>
  </si>
  <si>
    <t>Costo del capitale unlevered</t>
  </si>
  <si>
    <r>
      <rPr>
        <rFont val="Times New Roman"/>
        <color theme="1"/>
        <sz val="14.0"/>
      </rPr>
      <t xml:space="preserve">Valore </t>
    </r>
    <r>
      <rPr>
        <rFont val="Times New Roman"/>
        <i/>
        <color theme="1"/>
        <sz val="14.0"/>
      </rPr>
      <t>unlevered</t>
    </r>
    <r>
      <rPr>
        <rFont val="Times New Roman"/>
        <color theme="1"/>
        <sz val="14.0"/>
      </rPr>
      <t xml:space="preserve"> dei FCF</t>
    </r>
  </si>
  <si>
    <r>
      <rPr>
        <rFont val="Times New Roman"/>
        <color theme="1"/>
        <sz val="14.0"/>
      </rPr>
      <t xml:space="preserve">Valore </t>
    </r>
    <r>
      <rPr>
        <rFont val="Times New Roman"/>
        <i/>
        <color theme="1"/>
        <sz val="14.0"/>
      </rPr>
      <t>levered</t>
    </r>
  </si>
  <si>
    <t>D/V</t>
  </si>
  <si>
    <t>Permanenza del debito (Φ)</t>
  </si>
  <si>
    <t>VA dei flussi di cassa</t>
  </si>
  <si>
    <t>nelle diverse scadenze</t>
  </si>
  <si>
    <r>
      <rPr>
        <rFont val="Times New Roman"/>
        <color theme="1"/>
        <sz val="14.0"/>
      </rPr>
      <t>Debito al netto degli scudi fiscali predeterminati (D</t>
    </r>
    <r>
      <rPr>
        <rFont val="Arial"/>
        <color theme="1"/>
        <sz val="10.0"/>
        <vertAlign val="superscript"/>
      </rPr>
      <t>s</t>
    </r>
    <r>
      <rPr>
        <rFont val="Arial"/>
        <color theme="1"/>
        <sz val="10.0"/>
      </rPr>
      <t>)</t>
    </r>
  </si>
  <si>
    <t>Capitale proprio (E)</t>
  </si>
  <si>
    <t>Ds/E</t>
  </si>
  <si>
    <r>
      <rPr>
        <rFont val="Times New Roman"/>
        <color theme="1"/>
        <sz val="14.0"/>
      </rPr>
      <t>Costo del capitale proprio (r</t>
    </r>
    <r>
      <rPr>
        <rFont val="Arial"/>
        <color theme="1"/>
        <sz val="10.0"/>
        <vertAlign val="subscript"/>
      </rPr>
      <t>E</t>
    </r>
    <r>
      <rPr>
        <rFont val="Arial"/>
        <color theme="1"/>
        <sz val="10.0"/>
      </rPr>
      <t>)</t>
    </r>
  </si>
  <si>
    <t>FTE (flussi di cassa disponibili per gli azionisti)</t>
  </si>
  <si>
    <t>Valore del capitale proprio usando il metodo FTE</t>
  </si>
  <si>
    <t>Revtek Inc. ha un costo del capitale proprio del 12,6% e un costo del capitale di debito del 6,3%. L’impresa mantiene un rapporto debito/mezzi propri costante e pari a 0,50. L’aliquota fiscale societaria è del 34%.</t>
  </si>
  <si>
    <t>Costo del capitale proprio</t>
  </si>
  <si>
    <t>D/E</t>
  </si>
  <si>
    <t>Qual è il WACC di Revtek, dato l’attuale rapporto debito/mezzi propri?</t>
  </si>
  <si>
    <t>Assumendo che non vi siano imposte personali, come cambierà il WACC se l’azienda porta a 2 il rapporto debito/mezzi propri?</t>
  </si>
  <si>
    <t>Rapporto D/E</t>
  </si>
  <si>
    <r>
      <rPr>
        <rFont val="Times New Roman"/>
        <color theme="1"/>
        <sz val="14.0"/>
      </rPr>
      <t xml:space="preserve">Costo del capitale </t>
    </r>
    <r>
      <rPr>
        <rFont val="Times New Roman"/>
        <i/>
        <color theme="1"/>
        <sz val="14.0"/>
      </rPr>
      <t>unlevered</t>
    </r>
    <r>
      <rPr>
        <rFont val="Times New Roman"/>
        <color theme="1"/>
        <sz val="14.0"/>
      </rPr>
      <t xml:space="preserve"> (Ru)</t>
    </r>
  </si>
  <si>
    <t>Ora supponete che un investitore paghi imposte del 32% sul reddito da interessi e del 13% sul reddito azionario. Come cambierà, in questo caso, il WACC, se l’impresa aumenta il rapporto debito/mezzi propri a 2 (ipotizzate che il costo del debito non vari)?</t>
  </si>
  <si>
    <t>Aliquota personale sui dividendi</t>
  </si>
  <si>
    <t>Aliquota personale sugli interessi</t>
  </si>
  <si>
    <t>Costo del debito dopo le imposte</t>
  </si>
  <si>
    <t>Ru (prima del cambiamento del rapporto D/E)</t>
  </si>
  <si>
    <t>Re (con il maggior indebitamento)</t>
  </si>
  <si>
    <t>WACC dopo il cambiamento del rapporto D/E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</si>
</sst>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quot;$&quot;#,##0.00"/>
    <numFmt numFmtId="165" formatCode="#,##0.000;\-#,##0.000"/>
    <numFmt numFmtId="166" formatCode="#,##0.0000;\-#,##0.0000"/>
    <numFmt numFmtId="167" formatCode="0.0000"/>
    <numFmt numFmtId="168" formatCode="_(&quot;$&quot;* #,##0.00_);_(&quot;$&quot;* \(#,##0.00\);_(&quot;$&quot;* &quot;-&quot;??_);_(@_)"/>
    <numFmt numFmtId="169" formatCode="#,##0.0"/>
    <numFmt numFmtId="170" formatCode="#,##0.000_);\(#,##0.000\)"/>
    <numFmt numFmtId="171" formatCode="&quot;€&quot;\ #,##0.00;[Red]\-&quot;€&quot;\ #,##0.00"/>
    <numFmt numFmtId="172" formatCode="[$$-409]#,##0.000"/>
    <numFmt numFmtId="173" formatCode="&quot;$&quot;#,##0.00_);[Red]\(&quot;$&quot;#,##0.00\)"/>
  </numFmts>
  <fonts count="15">
    <font>
      <sz val="10.0"/>
      <color rgb="FF000000"/>
      <name val="Calibri"/>
      <scheme val="minor"/>
    </font>
    <font>
      <sz val="10.0"/>
      <color theme="1"/>
      <name val="Arial"/>
    </font>
    <font>
      <b/>
      <sz val="14.0"/>
      <color rgb="FFFFFFFF"/>
      <name val="Times New Roman"/>
    </font>
    <font>
      <b/>
      <sz val="10.0"/>
      <color theme="1"/>
      <name val="Arial"/>
    </font>
    <font>
      <u/>
      <sz val="12.0"/>
      <color rgb="FF0000D4"/>
      <name val="Arial"/>
    </font>
    <font>
      <b/>
      <color theme="1"/>
      <name val="Calibri"/>
      <scheme val="minor"/>
    </font>
    <font>
      <b/>
      <color rgb="FF000000"/>
      <name val="Calibri"/>
    </font>
    <font>
      <sz val="14.0"/>
      <color theme="1"/>
      <name val="Times New Roman"/>
    </font>
    <font/>
    <font>
      <b/>
      <sz val="14.0"/>
      <color theme="1"/>
      <name val="Times New Roman"/>
    </font>
    <font>
      <b/>
      <sz val="14.0"/>
      <color rgb="FF000090"/>
      <name val="Times New Roman"/>
    </font>
    <font>
      <b/>
      <i/>
      <sz val="14.0"/>
      <color theme="1"/>
      <name val="Times New Roman"/>
    </font>
    <font>
      <sz val="14.0"/>
      <color rgb="FF006411"/>
      <name val="Times New Roman"/>
    </font>
    <font>
      <sz val="14.0"/>
      <color rgb="FF000090"/>
      <name val="Times New Roman"/>
    </font>
    <font>
      <sz val="10.0"/>
      <color rgb="FF006411"/>
      <name val="Arial"/>
    </font>
  </fonts>
  <fills count="4">
    <fill>
      <patternFill patternType="none"/>
    </fill>
    <fill>
      <patternFill patternType="lightGray"/>
    </fill>
    <fill>
      <patternFill patternType="solid">
        <fgColor rgb="FF000090"/>
        <bgColor rgb="FF000090"/>
      </patternFill>
    </fill>
    <fill>
      <patternFill patternType="solid">
        <fgColor rgb="FFFFFFFF"/>
        <bgColor rgb="FFFFFFFF"/>
      </patternFill>
    </fill>
  </fills>
  <borders count="21">
    <border/>
    <border>
      <left/>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top/>
      <bottom/>
    </border>
    <border>
      <top/>
      <bottom/>
    </border>
    <border>
      <right/>
      <top/>
      <bottom/>
    </border>
    <border>
      <left/>
      <right style="thick">
        <color rgb="FF000000"/>
      </right>
      <top/>
      <bottom/>
    </border>
    <border>
      <left/>
      <right/>
      <top/>
      <bottom style="thin">
        <color rgb="FF000000"/>
      </bottom>
    </border>
    <border>
      <left/>
      <right/>
      <top style="thin">
        <color rgb="FF000000"/>
      </top>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
      <left style="thin">
        <color rgb="FF000000"/>
      </left>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2" numFmtId="0" xfId="0" applyAlignment="1" applyBorder="1" applyFont="1">
      <alignment readingOrder="0"/>
    </xf>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readingOrder="0"/>
    </xf>
    <xf borderId="0" fillId="3" fontId="6" numFmtId="0" xfId="0" applyAlignment="1" applyFill="1" applyFont="1">
      <alignment horizontal="left" readingOrder="0"/>
    </xf>
    <xf borderId="0" fillId="0" fontId="3" numFmtId="0" xfId="0" applyFont="1"/>
    <xf borderId="2" fillId="3" fontId="7" numFmtId="0" xfId="0" applyBorder="1" applyFont="1"/>
    <xf borderId="3" fillId="3" fontId="7" numFmtId="0" xfId="0" applyBorder="1" applyFont="1"/>
    <xf borderId="4" fillId="3" fontId="7" numFmtId="0" xfId="0" applyBorder="1" applyFont="1"/>
    <xf borderId="0" fillId="0" fontId="7" numFmtId="0" xfId="0" applyFont="1"/>
    <xf borderId="5" fillId="3" fontId="7" numFmtId="0" xfId="0" applyBorder="1" applyFont="1"/>
    <xf borderId="6" fillId="2" fontId="2" numFmtId="0" xfId="0" applyAlignment="1" applyBorder="1" applyFont="1">
      <alignment horizontal="left"/>
    </xf>
    <xf borderId="7" fillId="0" fontId="8" numFmtId="0" xfId="0" applyBorder="1" applyFont="1"/>
    <xf borderId="8" fillId="0" fontId="8" numFmtId="0" xfId="0" applyBorder="1" applyFont="1"/>
    <xf borderId="1" fillId="2" fontId="7" numFmtId="0" xfId="0" applyBorder="1" applyFont="1"/>
    <xf borderId="9" fillId="3" fontId="7" numFmtId="0" xfId="0" applyBorder="1" applyFont="1"/>
    <xf borderId="1" fillId="3" fontId="7" numFmtId="0" xfId="0" applyBorder="1" applyFont="1"/>
    <xf borderId="6" fillId="3" fontId="7"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1" fillId="3" fontId="9" numFmtId="0" xfId="0" applyAlignment="1" applyBorder="1" applyFont="1">
      <alignment horizontal="right" vertical="top"/>
    </xf>
    <xf borderId="6" fillId="3" fontId="7" numFmtId="0" xfId="0" applyAlignment="1" applyBorder="1" applyFont="1">
      <alignment horizontal="left" shrinkToFit="0" wrapText="1"/>
    </xf>
    <xf borderId="9" fillId="3" fontId="7" numFmtId="0" xfId="0" applyAlignment="1" applyBorder="1" applyFont="1">
      <alignment shrinkToFit="0" wrapText="1"/>
    </xf>
    <xf borderId="5" fillId="3" fontId="1" numFmtId="0" xfId="0" applyBorder="1" applyFont="1"/>
    <xf borderId="1" fillId="3" fontId="1" numFmtId="0" xfId="0" applyBorder="1" applyFont="1"/>
    <xf borderId="9" fillId="3" fontId="1" numFmtId="0" xfId="0" applyBorder="1" applyFont="1"/>
    <xf borderId="1" fillId="3" fontId="3" numFmtId="0" xfId="0" applyAlignment="1" applyBorder="1" applyFont="1">
      <alignment shrinkToFit="0" wrapText="1"/>
    </xf>
    <xf borderId="1" fillId="3" fontId="9" numFmtId="0" xfId="0" applyAlignment="1" applyBorder="1" applyFont="1">
      <alignment horizontal="center"/>
    </xf>
    <xf borderId="5" fillId="3" fontId="1" numFmtId="0" xfId="0" applyAlignment="1" applyBorder="1" applyFont="1">
      <alignment shrinkToFit="0" wrapText="1"/>
    </xf>
    <xf borderId="1" fillId="3" fontId="1" numFmtId="0" xfId="0" applyAlignment="1" applyBorder="1" applyFont="1">
      <alignment shrinkToFit="0" wrapText="1"/>
    </xf>
    <xf borderId="10" fillId="3" fontId="1" numFmtId="0" xfId="0" applyAlignment="1" applyBorder="1" applyFont="1">
      <alignment shrinkToFit="0" wrapText="1"/>
    </xf>
    <xf borderId="10" fillId="3" fontId="9" numFmtId="0" xfId="0" applyAlignment="1" applyBorder="1" applyFont="1">
      <alignment horizontal="center"/>
    </xf>
    <xf borderId="9" fillId="3" fontId="1" numFmtId="0" xfId="0" applyAlignment="1" applyBorder="1" applyFont="1">
      <alignment shrinkToFit="0" wrapText="1"/>
    </xf>
    <xf borderId="0" fillId="0" fontId="1" numFmtId="0" xfId="0" applyAlignment="1" applyFont="1">
      <alignment shrinkToFit="0" wrapText="1"/>
    </xf>
    <xf borderId="1" fillId="3" fontId="7" numFmtId="0" xfId="0" applyAlignment="1" applyBorder="1" applyFont="1">
      <alignment horizontal="left"/>
    </xf>
    <xf borderId="11" fillId="3" fontId="7" numFmtId="1" xfId="0" applyAlignment="1" applyBorder="1" applyFont="1" applyNumberFormat="1">
      <alignment horizontal="center"/>
    </xf>
    <xf borderId="11" fillId="3" fontId="7" numFmtId="9" xfId="0" applyAlignment="1" applyBorder="1" applyFont="1" applyNumberFormat="1">
      <alignment horizontal="center"/>
    </xf>
    <xf borderId="1" fillId="3" fontId="7" numFmtId="164" xfId="0" applyAlignment="1" applyBorder="1" applyFont="1" applyNumberFormat="1">
      <alignment horizontal="center"/>
    </xf>
    <xf borderId="1" fillId="3" fontId="7" numFmtId="0" xfId="0" applyAlignment="1" applyBorder="1" applyFont="1">
      <alignment horizontal="center"/>
    </xf>
    <xf borderId="1" fillId="3" fontId="7" numFmtId="1" xfId="0" applyAlignment="1" applyBorder="1" applyFont="1" applyNumberFormat="1">
      <alignment horizontal="center"/>
    </xf>
    <xf borderId="1" fillId="3" fontId="7" numFmtId="9" xfId="0" applyAlignment="1" applyBorder="1" applyFont="1" applyNumberFormat="1">
      <alignment horizontal="center"/>
    </xf>
    <xf borderId="1" fillId="3" fontId="7" numFmtId="2" xfId="0" applyAlignment="1" applyBorder="1" applyFont="1" applyNumberFormat="1">
      <alignment horizontal="center"/>
    </xf>
    <xf borderId="1" fillId="3" fontId="7" numFmtId="10" xfId="0" applyAlignment="1" applyBorder="1" applyFont="1" applyNumberFormat="1">
      <alignment horizontal="center"/>
    </xf>
    <xf borderId="5" fillId="3" fontId="3" numFmtId="0" xfId="0" applyBorder="1" applyFont="1"/>
    <xf borderId="1" fillId="3" fontId="7" numFmtId="0" xfId="0" applyAlignment="1" applyBorder="1" applyFont="1">
      <alignment horizontal="left" shrinkToFit="0" wrapText="1"/>
    </xf>
    <xf borderId="1" fillId="3" fontId="9" numFmtId="0" xfId="0" applyAlignment="1" applyBorder="1" applyFont="1">
      <alignment horizontal="left"/>
    </xf>
    <xf borderId="12" fillId="3" fontId="10" numFmtId="39" xfId="0" applyBorder="1" applyFont="1" applyNumberFormat="1"/>
    <xf borderId="13" fillId="3" fontId="1" numFmtId="4" xfId="0" applyAlignment="1" applyBorder="1" applyFont="1" applyNumberFormat="1">
      <alignment horizontal="right"/>
    </xf>
    <xf borderId="12" fillId="3" fontId="10" numFmtId="165" xfId="0" applyBorder="1" applyFont="1" applyNumberFormat="1"/>
    <xf borderId="12" fillId="3" fontId="10" numFmtId="166" xfId="0" applyBorder="1" applyFont="1" applyNumberFormat="1"/>
    <xf borderId="1" fillId="3" fontId="1" numFmtId="4" xfId="0" applyAlignment="1" applyBorder="1" applyFont="1" applyNumberFormat="1">
      <alignment horizontal="right"/>
    </xf>
    <xf borderId="1" fillId="3" fontId="9" numFmtId="0" xfId="0" applyAlignment="1" applyBorder="1" applyFont="1">
      <alignment horizontal="center" vertical="top"/>
    </xf>
    <xf borderId="10" fillId="3" fontId="11" numFmtId="0" xfId="0" applyAlignment="1" applyBorder="1" applyFont="1">
      <alignment horizontal="center"/>
    </xf>
    <xf borderId="14" fillId="3" fontId="12" numFmtId="39" xfId="0" applyBorder="1" applyFont="1" applyNumberFormat="1"/>
    <xf borderId="14" fillId="3" fontId="12" numFmtId="10" xfId="0" applyBorder="1" applyFont="1" applyNumberFormat="1"/>
    <xf borderId="1" fillId="3" fontId="1" numFmtId="39" xfId="0" applyBorder="1" applyFont="1" applyNumberFormat="1"/>
    <xf borderId="11" fillId="3" fontId="1" numFmtId="4" xfId="0" applyAlignment="1" applyBorder="1" applyFont="1" applyNumberFormat="1">
      <alignment horizontal="right"/>
    </xf>
    <xf borderId="11" fillId="3" fontId="1" numFmtId="39" xfId="0" applyBorder="1" applyFont="1" applyNumberFormat="1"/>
    <xf borderId="10" fillId="3" fontId="1" numFmtId="4" xfId="0" applyAlignment="1" applyBorder="1" applyFont="1" applyNumberFormat="1">
      <alignment horizontal="right"/>
    </xf>
    <xf borderId="10" fillId="3" fontId="1" numFmtId="39" xfId="0" applyBorder="1" applyFont="1" applyNumberFormat="1"/>
    <xf borderId="12" fillId="3" fontId="10" numFmtId="167" xfId="0" applyBorder="1" applyFont="1" applyNumberFormat="1"/>
    <xf borderId="15" fillId="3" fontId="12" numFmtId="39" xfId="0" applyBorder="1" applyFont="1" applyNumberFormat="1"/>
    <xf borderId="15" fillId="3" fontId="12" numFmtId="10" xfId="0" applyBorder="1" applyFont="1" applyNumberFormat="1"/>
    <xf borderId="12" fillId="3" fontId="12" numFmtId="39" xfId="0" applyBorder="1" applyFont="1" applyNumberFormat="1"/>
    <xf borderId="16" fillId="3" fontId="1" numFmtId="0" xfId="0" applyBorder="1" applyFont="1"/>
    <xf borderId="17" fillId="3" fontId="1" numFmtId="0" xfId="0" applyBorder="1" applyFont="1"/>
    <xf borderId="18" fillId="3" fontId="1" numFmtId="0" xfId="0" applyBorder="1" applyFont="1"/>
    <xf borderId="0" fillId="0" fontId="1" numFmtId="10" xfId="0" applyFont="1" applyNumberFormat="1"/>
    <xf borderId="1" fillId="3" fontId="9" numFmtId="0" xfId="0" applyBorder="1" applyFont="1"/>
    <xf borderId="12" fillId="3" fontId="10" numFmtId="168" xfId="0" applyBorder="1" applyFont="1" applyNumberFormat="1"/>
    <xf borderId="12" fillId="3" fontId="10" numFmtId="9" xfId="0" applyBorder="1" applyFont="1" applyNumberFormat="1"/>
    <xf borderId="12" fillId="3" fontId="10" numFmtId="10" xfId="0" applyBorder="1" applyFont="1" applyNumberFormat="1"/>
    <xf borderId="10" fillId="3" fontId="1" numFmtId="0" xfId="0" applyBorder="1" applyFont="1"/>
    <xf borderId="1" fillId="3" fontId="10" numFmtId="169" xfId="0" applyAlignment="1" applyBorder="1" applyFont="1" applyNumberFormat="1">
      <alignment horizontal="center"/>
    </xf>
    <xf borderId="10" fillId="3" fontId="7" numFmtId="0" xfId="0" applyAlignment="1" applyBorder="1" applyFont="1">
      <alignment horizontal="left"/>
    </xf>
    <xf borderId="10" fillId="3" fontId="10" numFmtId="169" xfId="0" applyAlignment="1" applyBorder="1" applyFont="1" applyNumberFormat="1">
      <alignment horizontal="center"/>
    </xf>
    <xf borderId="1" fillId="3" fontId="13" numFmtId="169" xfId="0" applyAlignment="1" applyBorder="1" applyFont="1" applyNumberFormat="1">
      <alignment horizontal="center"/>
    </xf>
    <xf borderId="5" fillId="3" fontId="3" numFmtId="0" xfId="0" applyAlignment="1" applyBorder="1" applyFont="1">
      <alignment shrinkToFit="0" wrapText="1"/>
    </xf>
    <xf borderId="5" fillId="3" fontId="3" numFmtId="0" xfId="0" applyAlignment="1" applyBorder="1" applyFont="1">
      <alignment horizontal="right" vertical="top"/>
    </xf>
    <xf borderId="11" fillId="3" fontId="1" numFmtId="0" xfId="0" applyBorder="1" applyFont="1"/>
    <xf borderId="12" fillId="3" fontId="9" numFmtId="39" xfId="0" applyBorder="1" applyFont="1" applyNumberFormat="1"/>
    <xf borderId="12" fillId="3" fontId="10" numFmtId="170" xfId="0" applyBorder="1" applyFont="1" applyNumberFormat="1"/>
    <xf borderId="13" fillId="3" fontId="10" numFmtId="39" xfId="0" applyBorder="1" applyFont="1" applyNumberFormat="1"/>
    <xf borderId="1" fillId="3" fontId="1" numFmtId="4" xfId="0" applyBorder="1" applyFont="1" applyNumberFormat="1"/>
    <xf borderId="1" fillId="3" fontId="3" numFmtId="0" xfId="0" applyAlignment="1" applyBorder="1" applyFont="1">
      <alignment horizontal="right"/>
    </xf>
    <xf borderId="1" fillId="3" fontId="14" numFmtId="0" xfId="0" applyBorder="1" applyFont="1"/>
    <xf borderId="0" fillId="0" fontId="1" numFmtId="171" xfId="0" applyFont="1" applyNumberFormat="1"/>
    <xf borderId="14" fillId="3" fontId="10" numFmtId="39" xfId="0" applyBorder="1" applyFont="1" applyNumberFormat="1"/>
    <xf borderId="15" fillId="3" fontId="10" numFmtId="39" xfId="0" applyBorder="1" applyFont="1" applyNumberFormat="1"/>
    <xf borderId="12" fillId="3" fontId="12" numFmtId="172" xfId="0" applyBorder="1" applyFont="1" applyNumberFormat="1"/>
    <xf borderId="10" fillId="3" fontId="9" numFmtId="0" xfId="0" applyAlignment="1" applyBorder="1" applyFont="1">
      <alignment horizontal="left"/>
    </xf>
    <xf borderId="19" fillId="3" fontId="1" numFmtId="0" xfId="0" applyBorder="1" applyFont="1"/>
    <xf borderId="1" fillId="3" fontId="14" numFmtId="173" xfId="0" applyBorder="1" applyFont="1" applyNumberFormat="1"/>
    <xf borderId="13" fillId="3" fontId="14" numFmtId="4" xfId="0" applyBorder="1" applyFont="1" applyNumberFormat="1"/>
    <xf borderId="1" fillId="3" fontId="1" numFmtId="173" xfId="0" applyBorder="1" applyFont="1" applyNumberFormat="1"/>
    <xf borderId="1" fillId="3" fontId="14" numFmtId="10" xfId="0" applyBorder="1" applyFont="1" applyNumberFormat="1"/>
    <xf borderId="20" fillId="3" fontId="12" numFmtId="10" xfId="0" applyBorder="1" applyFont="1" applyNumberFormat="1"/>
    <xf borderId="11" fillId="3" fontId="14" numFmtId="4" xfId="0" applyBorder="1" applyFont="1" applyNumberFormat="1"/>
    <xf borderId="10" fillId="3" fontId="14" numFmtId="10" xfId="0" applyBorder="1" applyFont="1" applyNumberFormat="1"/>
    <xf borderId="20" fillId="3" fontId="12" numFmtId="39" xfId="0" applyBorder="1" applyFont="1" applyNumberFormat="1"/>
    <xf borderId="10" fillId="3" fontId="14" numFmtId="4" xfId="0" applyBorder="1" applyFont="1" applyNumberFormat="1"/>
    <xf borderId="12" fillId="3" fontId="12" numFmtId="10"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externalLink" Target="externalLinks/externalLink1.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PSF\Untitled\Documents%20and%20Settings\Nicole\My%20Documents\GreenPenQA\Jobs\Spoke&amp;Wheel\Berk_DeMarzo\Excel_Spreadsheets_Sols\XLS\chapter%205%20revision%203%20.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s"/>
      <sheetName val="5-2"/>
      <sheetName val="5-3"/>
      <sheetName val="5-7"/>
      <sheetName val="5-14"/>
      <sheetName val="5-15"/>
      <sheetName val="5-17"/>
      <sheetName val="5-18"/>
      <sheetName val="5-25"/>
      <sheetName val="5-26"/>
      <sheetName val="5-27"/>
      <sheetName val="5-2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28.0"/>
    <col customWidth="1" min="4" max="4" width="21.71"/>
    <col customWidth="1" min="5" max="6" width="9.14"/>
    <col customWidth="1" min="7" max="26" width="8.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C2" s="2" t="s">
        <v>0</v>
      </c>
      <c r="D2" s="3" t="s">
        <v>1</v>
      </c>
      <c r="G2" s="1"/>
      <c r="H2" s="1"/>
      <c r="I2" s="1"/>
      <c r="J2" s="1"/>
      <c r="K2" s="1"/>
      <c r="L2" s="1"/>
      <c r="M2" s="1"/>
      <c r="N2" s="1"/>
      <c r="O2" s="1"/>
      <c r="P2" s="1"/>
      <c r="Q2" s="1"/>
      <c r="R2" s="1"/>
      <c r="S2" s="1"/>
      <c r="T2" s="1"/>
      <c r="U2" s="1"/>
      <c r="V2" s="1"/>
      <c r="W2" s="1"/>
      <c r="X2" s="1"/>
      <c r="Y2" s="1"/>
      <c r="Z2" s="1"/>
    </row>
    <row r="3" ht="12.75" customHeight="1">
      <c r="A3" s="1"/>
      <c r="C3" s="4"/>
      <c r="G3" s="1"/>
      <c r="H3" s="1"/>
      <c r="I3" s="1"/>
      <c r="J3" s="1"/>
      <c r="K3" s="1"/>
      <c r="L3" s="1"/>
      <c r="M3" s="1"/>
      <c r="N3" s="1"/>
      <c r="O3" s="1"/>
      <c r="P3" s="1"/>
      <c r="Q3" s="1"/>
      <c r="R3" s="1"/>
      <c r="S3" s="1"/>
      <c r="T3" s="1"/>
      <c r="U3" s="1"/>
      <c r="V3" s="1"/>
      <c r="W3" s="1"/>
      <c r="X3" s="1"/>
      <c r="Y3" s="1"/>
      <c r="Z3" s="1"/>
    </row>
    <row r="4" ht="12.75" customHeight="1">
      <c r="A4" s="1"/>
      <c r="C4" s="5" t="s">
        <v>2</v>
      </c>
      <c r="D4" s="6" t="s">
        <v>3</v>
      </c>
      <c r="G4" s="1"/>
      <c r="H4" s="1"/>
      <c r="I4" s="1"/>
      <c r="J4" s="1"/>
      <c r="K4" s="1"/>
      <c r="L4" s="1"/>
      <c r="M4" s="1"/>
      <c r="N4" s="1"/>
      <c r="O4" s="1"/>
      <c r="P4" s="1"/>
      <c r="Q4" s="1"/>
      <c r="R4" s="1"/>
      <c r="S4" s="1"/>
      <c r="T4" s="1"/>
      <c r="U4" s="1"/>
      <c r="V4" s="1"/>
      <c r="W4" s="1"/>
      <c r="X4" s="1"/>
      <c r="Y4" s="1"/>
      <c r="Z4" s="1"/>
    </row>
    <row r="5" ht="12.75" customHeight="1">
      <c r="A5" s="1"/>
      <c r="C5" s="5" t="s">
        <v>4</v>
      </c>
      <c r="D5" s="6" t="s">
        <v>5</v>
      </c>
      <c r="G5" s="1"/>
      <c r="H5" s="1"/>
      <c r="I5" s="1"/>
      <c r="J5" s="1"/>
      <c r="K5" s="1"/>
      <c r="L5" s="1"/>
      <c r="M5" s="1"/>
      <c r="N5" s="1"/>
      <c r="O5" s="1"/>
      <c r="P5" s="1"/>
      <c r="Q5" s="1"/>
      <c r="R5" s="1"/>
      <c r="S5" s="1"/>
      <c r="T5" s="1"/>
      <c r="U5" s="1"/>
      <c r="V5" s="1"/>
      <c r="W5" s="1"/>
      <c r="X5" s="1"/>
      <c r="Y5" s="1"/>
      <c r="Z5" s="1"/>
    </row>
    <row r="6" ht="12.75" customHeight="1">
      <c r="A6" s="1"/>
      <c r="C6" s="5" t="s">
        <v>6</v>
      </c>
      <c r="D6" s="6" t="s">
        <v>7</v>
      </c>
      <c r="G6" s="1"/>
      <c r="H6" s="1"/>
      <c r="I6" s="1"/>
      <c r="J6" s="1"/>
      <c r="K6" s="1"/>
      <c r="L6" s="1"/>
      <c r="M6" s="1"/>
      <c r="N6" s="1"/>
      <c r="O6" s="1"/>
      <c r="P6" s="1"/>
      <c r="Q6" s="1"/>
      <c r="R6" s="1"/>
      <c r="S6" s="1"/>
      <c r="T6" s="1"/>
      <c r="U6" s="1"/>
      <c r="V6" s="1"/>
      <c r="W6" s="1"/>
      <c r="X6" s="1"/>
      <c r="Y6" s="1"/>
      <c r="Z6" s="1"/>
    </row>
    <row r="7" ht="12.75" customHeight="1">
      <c r="A7" s="1"/>
      <c r="C7" s="5" t="s">
        <v>8</v>
      </c>
      <c r="D7" s="6" t="s">
        <v>9</v>
      </c>
      <c r="G7" s="1"/>
      <c r="H7" s="1"/>
      <c r="I7" s="1"/>
      <c r="J7" s="1"/>
      <c r="K7" s="1"/>
      <c r="L7" s="1"/>
      <c r="M7" s="1"/>
      <c r="N7" s="1"/>
      <c r="O7" s="1"/>
      <c r="P7" s="1"/>
      <c r="Q7" s="1"/>
      <c r="R7" s="1"/>
      <c r="S7" s="1"/>
      <c r="T7" s="1"/>
      <c r="U7" s="1"/>
      <c r="V7" s="1"/>
      <c r="W7" s="1"/>
      <c r="X7" s="1"/>
      <c r="Y7" s="1"/>
      <c r="Z7" s="1"/>
    </row>
    <row r="8" ht="12.75" customHeight="1">
      <c r="A8" s="1"/>
      <c r="C8" s="5" t="s">
        <v>10</v>
      </c>
      <c r="D8" s="7" t="s">
        <v>11</v>
      </c>
      <c r="G8" s="1"/>
      <c r="H8" s="1"/>
      <c r="I8" s="1"/>
      <c r="J8" s="1"/>
      <c r="K8" s="1"/>
      <c r="L8" s="1"/>
      <c r="M8" s="1"/>
      <c r="N8" s="1"/>
      <c r="O8" s="1"/>
      <c r="P8" s="1"/>
      <c r="Q8" s="1"/>
      <c r="R8" s="1"/>
      <c r="S8" s="1"/>
      <c r="T8" s="1"/>
      <c r="U8" s="1"/>
      <c r="V8" s="1"/>
      <c r="W8" s="1"/>
      <c r="X8" s="1"/>
      <c r="Y8" s="1"/>
      <c r="Z8" s="1"/>
    </row>
    <row r="9" ht="12.75" customHeight="1">
      <c r="A9" s="1"/>
      <c r="C9" s="5" t="s">
        <v>12</v>
      </c>
      <c r="D9" s="6" t="s">
        <v>13</v>
      </c>
      <c r="G9" s="1"/>
      <c r="H9" s="1"/>
      <c r="I9" s="1"/>
      <c r="J9" s="1"/>
      <c r="K9" s="1"/>
      <c r="L9" s="1"/>
      <c r="M9" s="1"/>
      <c r="N9" s="1"/>
      <c r="O9" s="1"/>
      <c r="P9" s="1"/>
      <c r="Q9" s="1"/>
      <c r="R9" s="1"/>
      <c r="S9" s="1"/>
      <c r="T9" s="1"/>
      <c r="U9" s="1"/>
      <c r="V9" s="1"/>
      <c r="W9" s="1"/>
      <c r="X9" s="1"/>
      <c r="Y9" s="1"/>
      <c r="Z9" s="1"/>
    </row>
    <row r="10" ht="12.75" customHeight="1">
      <c r="A10" s="1"/>
      <c r="C10" s="8"/>
      <c r="G10" s="1"/>
      <c r="H10" s="1"/>
      <c r="I10" s="1"/>
      <c r="J10" s="1"/>
      <c r="K10" s="1"/>
      <c r="L10" s="1"/>
      <c r="M10" s="1"/>
      <c r="N10" s="1"/>
      <c r="O10" s="1"/>
      <c r="P10" s="1"/>
      <c r="Q10" s="1"/>
      <c r="R10" s="1"/>
      <c r="S10" s="1"/>
      <c r="T10" s="1"/>
      <c r="U10" s="1"/>
      <c r="V10" s="1"/>
      <c r="W10" s="1"/>
      <c r="X10" s="1"/>
      <c r="Y10" s="1"/>
      <c r="Z10" s="1"/>
    </row>
    <row r="11" ht="12.75" customHeight="1">
      <c r="A11" s="1"/>
      <c r="G11" s="1"/>
      <c r="H11" s="1"/>
      <c r="I11" s="1"/>
      <c r="J11" s="1"/>
      <c r="K11" s="1"/>
      <c r="L11" s="1"/>
      <c r="M11" s="1"/>
      <c r="N11" s="1"/>
      <c r="O11" s="1"/>
      <c r="P11" s="1"/>
      <c r="Q11" s="1"/>
      <c r="R11" s="1"/>
      <c r="S11" s="1"/>
      <c r="T11" s="1"/>
      <c r="U11" s="1"/>
      <c r="V11" s="1"/>
      <c r="W11" s="1"/>
      <c r="X11" s="1"/>
      <c r="Y11" s="1"/>
      <c r="Z11" s="1"/>
    </row>
    <row r="12" ht="12.75" customHeight="1">
      <c r="A12" s="1"/>
      <c r="G12" s="1"/>
      <c r="H12" s="1"/>
      <c r="I12" s="1"/>
      <c r="J12" s="1"/>
      <c r="K12" s="1"/>
      <c r="L12" s="1"/>
      <c r="M12" s="1"/>
      <c r="N12" s="1"/>
      <c r="O12" s="1"/>
      <c r="P12" s="1"/>
      <c r="Q12" s="1"/>
      <c r="R12" s="1"/>
      <c r="S12" s="1"/>
      <c r="T12" s="1"/>
      <c r="U12" s="1"/>
      <c r="V12" s="1"/>
      <c r="W12" s="1"/>
      <c r="X12" s="1"/>
      <c r="Y12" s="1"/>
      <c r="Z12" s="1"/>
    </row>
    <row r="13" ht="12.75" customHeight="1">
      <c r="A13" s="1"/>
      <c r="G13" s="1"/>
      <c r="H13" s="1"/>
      <c r="I13" s="1"/>
      <c r="J13" s="1"/>
      <c r="K13" s="1"/>
      <c r="L13" s="1"/>
      <c r="M13" s="1"/>
      <c r="N13" s="1"/>
      <c r="O13" s="1"/>
      <c r="P13" s="1"/>
      <c r="Q13" s="1"/>
      <c r="R13" s="1"/>
      <c r="S13" s="1"/>
      <c r="T13" s="1"/>
      <c r="U13" s="1"/>
      <c r="V13" s="1"/>
      <c r="W13" s="1"/>
      <c r="X13" s="1"/>
      <c r="Y13" s="1"/>
      <c r="Z13" s="1"/>
    </row>
    <row r="14" ht="12.75" customHeight="1">
      <c r="A14" s="1"/>
      <c r="G14" s="1"/>
      <c r="H14" s="1"/>
      <c r="I14" s="1"/>
      <c r="J14" s="1"/>
      <c r="K14" s="1"/>
      <c r="L14" s="1"/>
      <c r="M14" s="1"/>
      <c r="N14" s="1"/>
      <c r="O14" s="1"/>
      <c r="P14" s="1"/>
      <c r="Q14" s="1"/>
      <c r="R14" s="1"/>
      <c r="S14" s="1"/>
      <c r="T14" s="1"/>
      <c r="U14" s="1"/>
      <c r="V14" s="1"/>
      <c r="W14" s="1"/>
      <c r="X14" s="1"/>
      <c r="Y14" s="1"/>
      <c r="Z14" s="1"/>
    </row>
    <row r="15" ht="12.75" customHeight="1">
      <c r="A15" s="1"/>
      <c r="G15" s="1"/>
      <c r="H15" s="1"/>
      <c r="I15" s="1"/>
      <c r="J15" s="1"/>
      <c r="K15" s="1"/>
      <c r="L15" s="1"/>
      <c r="M15" s="1"/>
      <c r="N15" s="1"/>
      <c r="O15" s="1"/>
      <c r="P15" s="1"/>
      <c r="Q15" s="1"/>
      <c r="R15" s="1"/>
      <c r="S15" s="1"/>
      <c r="T15" s="1"/>
      <c r="U15" s="1"/>
      <c r="V15" s="1"/>
      <c r="W15" s="1"/>
      <c r="X15" s="1"/>
      <c r="Y15" s="1"/>
      <c r="Z15" s="1"/>
    </row>
    <row r="16" ht="12.75" customHeight="1">
      <c r="A16" s="1"/>
      <c r="G16" s="1"/>
      <c r="H16" s="1"/>
      <c r="I16" s="1"/>
      <c r="J16" s="1"/>
      <c r="K16" s="1"/>
      <c r="L16" s="1"/>
      <c r="M16" s="1"/>
      <c r="N16" s="1"/>
      <c r="O16" s="1"/>
      <c r="P16" s="1"/>
      <c r="Q16" s="1"/>
      <c r="R16" s="1"/>
      <c r="S16" s="1"/>
      <c r="T16" s="1"/>
      <c r="U16" s="1"/>
      <c r="V16" s="1"/>
      <c r="W16" s="1"/>
      <c r="X16" s="1"/>
      <c r="Y16" s="1"/>
      <c r="Z16" s="1"/>
    </row>
    <row r="17" ht="12.75" customHeight="1">
      <c r="A17" s="1"/>
      <c r="G17" s="1"/>
      <c r="H17" s="1"/>
      <c r="I17" s="1"/>
      <c r="J17" s="1"/>
      <c r="K17" s="1"/>
      <c r="L17" s="1"/>
      <c r="M17" s="1"/>
      <c r="N17" s="1"/>
      <c r="O17" s="1"/>
      <c r="P17" s="1"/>
      <c r="Q17" s="1"/>
      <c r="R17" s="1"/>
      <c r="S17" s="1"/>
      <c r="T17" s="1"/>
      <c r="U17" s="1"/>
      <c r="V17" s="1"/>
      <c r="W17" s="1"/>
      <c r="X17" s="1"/>
      <c r="Y17" s="1"/>
      <c r="Z17" s="1"/>
    </row>
    <row r="18" ht="12.75" customHeight="1">
      <c r="A18" s="1"/>
      <c r="G18" s="1"/>
      <c r="H18" s="1"/>
      <c r="I18" s="1"/>
      <c r="J18" s="1"/>
      <c r="K18" s="1"/>
      <c r="L18" s="1"/>
      <c r="M18" s="1"/>
      <c r="N18" s="1"/>
      <c r="O18" s="1"/>
      <c r="P18" s="1"/>
      <c r="Q18" s="1"/>
      <c r="R18" s="1"/>
      <c r="S18" s="1"/>
      <c r="T18" s="1"/>
      <c r="U18" s="1"/>
      <c r="V18" s="1"/>
      <c r="W18" s="1"/>
      <c r="X18" s="1"/>
      <c r="Y18" s="1"/>
      <c r="Z18" s="1"/>
    </row>
    <row r="19" ht="12.75" customHeight="1">
      <c r="A19" s="1"/>
      <c r="G19" s="1"/>
      <c r="H19" s="1"/>
      <c r="I19" s="1"/>
      <c r="J19" s="1"/>
      <c r="K19" s="1"/>
      <c r="L19" s="1"/>
      <c r="M19" s="1"/>
      <c r="N19" s="1"/>
      <c r="O19" s="1"/>
      <c r="P19" s="1"/>
      <c r="Q19" s="1"/>
      <c r="R19" s="1"/>
      <c r="S19" s="1"/>
      <c r="T19" s="1"/>
      <c r="U19" s="1"/>
      <c r="V19" s="1"/>
      <c r="W19" s="1"/>
      <c r="X19" s="1"/>
      <c r="Y19" s="1"/>
      <c r="Z19" s="1"/>
    </row>
    <row r="20" ht="12.75" customHeight="1">
      <c r="A20" s="1"/>
      <c r="G20" s="1"/>
      <c r="H20" s="1"/>
      <c r="I20" s="1"/>
      <c r="J20" s="1"/>
      <c r="K20" s="1"/>
      <c r="L20" s="1"/>
      <c r="M20" s="1"/>
      <c r="N20" s="1"/>
      <c r="O20" s="1"/>
      <c r="P20" s="1"/>
      <c r="Q20" s="1"/>
      <c r="R20" s="1"/>
      <c r="S20" s="1"/>
      <c r="T20" s="1"/>
      <c r="U20" s="1"/>
      <c r="V20" s="1"/>
      <c r="W20" s="1"/>
      <c r="X20" s="1"/>
      <c r="Y20" s="1"/>
      <c r="Z20" s="1"/>
    </row>
    <row r="21" ht="12.75" customHeight="1">
      <c r="A21" s="1"/>
      <c r="G21" s="1"/>
      <c r="H21" s="1"/>
      <c r="I21" s="1"/>
      <c r="J21" s="1"/>
      <c r="K21" s="1"/>
      <c r="L21" s="1"/>
      <c r="M21" s="1"/>
      <c r="N21" s="1"/>
      <c r="O21" s="1"/>
      <c r="P21" s="1"/>
      <c r="Q21" s="1"/>
      <c r="R21" s="1"/>
      <c r="S21" s="1"/>
      <c r="T21" s="1"/>
      <c r="U21" s="1"/>
      <c r="V21" s="1"/>
      <c r="W21" s="1"/>
      <c r="X21" s="1"/>
      <c r="Y21" s="1"/>
      <c r="Z21" s="1"/>
    </row>
    <row r="22" ht="12.75" customHeight="1">
      <c r="A22" s="1"/>
      <c r="G22" s="1"/>
      <c r="H22" s="1"/>
      <c r="I22" s="1"/>
      <c r="J22" s="1"/>
      <c r="K22" s="1"/>
      <c r="L22" s="1"/>
      <c r="M22" s="1"/>
      <c r="N22" s="1"/>
      <c r="O22" s="1"/>
      <c r="P22" s="1"/>
      <c r="Q22" s="1"/>
      <c r="R22" s="1"/>
      <c r="S22" s="1"/>
      <c r="T22" s="1"/>
      <c r="U22" s="1"/>
      <c r="V22" s="1"/>
      <c r="W22" s="1"/>
      <c r="X22" s="1"/>
      <c r="Y22" s="1"/>
      <c r="Z22" s="1"/>
    </row>
    <row r="23" ht="12.75" customHeight="1">
      <c r="A23" s="1"/>
      <c r="G23" s="1"/>
      <c r="H23" s="1"/>
      <c r="I23" s="1"/>
      <c r="J23" s="1"/>
      <c r="K23" s="1"/>
      <c r="L23" s="1"/>
      <c r="M23" s="1"/>
      <c r="N23" s="1"/>
      <c r="O23" s="1"/>
      <c r="P23" s="1"/>
      <c r="Q23" s="1"/>
      <c r="R23" s="1"/>
      <c r="S23" s="1"/>
      <c r="T23" s="1"/>
      <c r="U23" s="1"/>
      <c r="V23" s="1"/>
      <c r="W23" s="1"/>
      <c r="X23" s="1"/>
      <c r="Y23" s="1"/>
      <c r="Z23" s="1"/>
    </row>
    <row r="24" ht="12.75" customHeight="1">
      <c r="A24" s="1"/>
      <c r="E24" s="1"/>
      <c r="F24" s="1"/>
      <c r="G24" s="1"/>
      <c r="H24" s="1"/>
      <c r="I24" s="1"/>
      <c r="J24" s="1"/>
      <c r="K24" s="1"/>
      <c r="L24" s="1"/>
      <c r="M24" s="1"/>
      <c r="N24" s="1"/>
      <c r="O24" s="1"/>
      <c r="P24" s="1"/>
      <c r="Q24" s="1"/>
      <c r="R24" s="1"/>
      <c r="S24" s="1"/>
      <c r="T24" s="1"/>
      <c r="U24" s="1"/>
      <c r="V24" s="1"/>
      <c r="W24" s="1"/>
      <c r="X24" s="1"/>
      <c r="Y24" s="1"/>
      <c r="Z24" s="1"/>
    </row>
    <row r="25" ht="12.75" customHeight="1">
      <c r="A25" s="1"/>
      <c r="E25" s="1"/>
      <c r="F25" s="1"/>
      <c r="G25" s="1"/>
      <c r="H25" s="1"/>
      <c r="I25" s="1"/>
      <c r="J25" s="1"/>
      <c r="K25" s="1"/>
      <c r="L25" s="1"/>
      <c r="M25" s="1"/>
      <c r="N25" s="1"/>
      <c r="O25" s="1"/>
      <c r="P25" s="1"/>
      <c r="Q25" s="1"/>
      <c r="R25" s="1"/>
      <c r="S25" s="1"/>
      <c r="T25" s="1"/>
      <c r="U25" s="1"/>
      <c r="V25" s="1"/>
      <c r="W25" s="1"/>
      <c r="X25" s="1"/>
      <c r="Y25" s="1"/>
      <c r="Z25" s="1"/>
    </row>
    <row r="26" ht="12.75" customHeight="1">
      <c r="A26" s="1"/>
      <c r="E26" s="1"/>
      <c r="F26" s="1"/>
      <c r="G26" s="1"/>
      <c r="H26" s="1"/>
      <c r="I26" s="1"/>
      <c r="J26" s="1"/>
      <c r="K26" s="1"/>
      <c r="L26" s="1"/>
      <c r="M26" s="1"/>
      <c r="N26" s="1"/>
      <c r="O26" s="1"/>
      <c r="P26" s="1"/>
      <c r="Q26" s="1"/>
      <c r="R26" s="1"/>
      <c r="S26" s="1"/>
      <c r="T26" s="1"/>
      <c r="U26" s="1"/>
      <c r="V26" s="1"/>
      <c r="W26" s="1"/>
      <c r="X26" s="1"/>
      <c r="Y26" s="1"/>
      <c r="Z26" s="1"/>
    </row>
    <row r="27" ht="12.75" customHeight="1">
      <c r="A27" s="1"/>
      <c r="E27" s="1"/>
      <c r="F27" s="1"/>
      <c r="G27" s="1"/>
      <c r="H27" s="1"/>
      <c r="I27" s="1"/>
      <c r="J27" s="1"/>
      <c r="K27" s="1"/>
      <c r="L27" s="1"/>
      <c r="M27" s="1"/>
      <c r="N27" s="1"/>
      <c r="O27" s="1"/>
      <c r="P27" s="1"/>
      <c r="Q27" s="1"/>
      <c r="R27" s="1"/>
      <c r="S27" s="1"/>
      <c r="T27" s="1"/>
      <c r="U27" s="1"/>
      <c r="V27" s="1"/>
      <c r="W27" s="1"/>
      <c r="X27" s="1"/>
      <c r="Y27" s="1"/>
      <c r="Z27" s="1"/>
    </row>
    <row r="28" ht="12.75" customHeight="1">
      <c r="A28" s="1"/>
      <c r="E28" s="1"/>
      <c r="F28" s="1"/>
      <c r="G28" s="1"/>
      <c r="H28" s="1"/>
      <c r="I28" s="1"/>
      <c r="J28" s="1"/>
      <c r="K28" s="1"/>
      <c r="L28" s="1"/>
      <c r="M28" s="1"/>
      <c r="N28" s="1"/>
      <c r="O28" s="1"/>
      <c r="P28" s="1"/>
      <c r="Q28" s="1"/>
      <c r="R28" s="1"/>
      <c r="S28" s="1"/>
      <c r="T28" s="1"/>
      <c r="U28" s="1"/>
      <c r="V28" s="1"/>
      <c r="W28" s="1"/>
      <c r="X28" s="1"/>
      <c r="Y28" s="1"/>
      <c r="Z28" s="1"/>
    </row>
    <row r="29" ht="12.75" customHeight="1">
      <c r="A29" s="1"/>
      <c r="E29" s="1"/>
      <c r="F29" s="1"/>
      <c r="G29" s="1"/>
      <c r="H29" s="1"/>
      <c r="I29" s="1"/>
      <c r="J29" s="1"/>
      <c r="K29" s="1"/>
      <c r="L29" s="1"/>
      <c r="M29" s="1"/>
      <c r="N29" s="1"/>
      <c r="O29" s="1"/>
      <c r="P29" s="1"/>
      <c r="Q29" s="1"/>
      <c r="R29" s="1"/>
      <c r="S29" s="1"/>
      <c r="T29" s="1"/>
      <c r="U29" s="1"/>
      <c r="V29" s="1"/>
      <c r="W29" s="1"/>
      <c r="X29" s="1"/>
      <c r="Y29" s="1"/>
      <c r="Z29" s="1"/>
    </row>
    <row r="30" ht="12.75" customHeight="1">
      <c r="A30" s="1"/>
      <c r="E30" s="1"/>
      <c r="F30" s="1"/>
      <c r="G30" s="1"/>
      <c r="H30" s="1"/>
      <c r="I30" s="1"/>
      <c r="J30" s="1"/>
      <c r="K30" s="1"/>
      <c r="L30" s="1"/>
      <c r="M30" s="1"/>
      <c r="N30" s="1"/>
      <c r="O30" s="1"/>
      <c r="P30" s="1"/>
      <c r="Q30" s="1"/>
      <c r="R30" s="1"/>
      <c r="S30" s="1"/>
      <c r="T30" s="1"/>
      <c r="U30" s="1"/>
      <c r="V30" s="1"/>
      <c r="W30" s="1"/>
      <c r="X30" s="1"/>
      <c r="Y30" s="1"/>
      <c r="Z30" s="1"/>
    </row>
    <row r="31" ht="12.75" customHeight="1">
      <c r="A31" s="1"/>
      <c r="E31" s="1"/>
      <c r="F31" s="1"/>
      <c r="G31" s="1"/>
      <c r="H31" s="1"/>
      <c r="I31" s="1"/>
      <c r="J31" s="1"/>
      <c r="K31" s="1"/>
      <c r="L31" s="1"/>
      <c r="M31" s="1"/>
      <c r="N31" s="1"/>
      <c r="O31" s="1"/>
      <c r="P31" s="1"/>
      <c r="Q31" s="1"/>
      <c r="R31" s="1"/>
      <c r="S31" s="1"/>
      <c r="T31" s="1"/>
      <c r="U31" s="1"/>
      <c r="V31" s="1"/>
      <c r="W31" s="1"/>
      <c r="X31" s="1"/>
      <c r="Y31" s="1"/>
      <c r="Z31" s="1"/>
    </row>
    <row r="32" ht="12.75" customHeight="1">
      <c r="A32" s="1"/>
      <c r="E32" s="1"/>
      <c r="F32" s="1"/>
      <c r="G32" s="1"/>
      <c r="H32" s="1"/>
      <c r="I32" s="1"/>
      <c r="J32" s="1"/>
      <c r="K32" s="1"/>
      <c r="L32" s="1"/>
      <c r="M32" s="1"/>
      <c r="N32" s="1"/>
      <c r="O32" s="1"/>
      <c r="P32" s="1"/>
      <c r="Q32" s="1"/>
      <c r="R32" s="1"/>
      <c r="S32" s="1"/>
      <c r="T32" s="1"/>
      <c r="U32" s="1"/>
      <c r="V32" s="1"/>
      <c r="W32" s="1"/>
      <c r="X32" s="1"/>
      <c r="Y32" s="1"/>
      <c r="Z32" s="1"/>
    </row>
    <row r="33" ht="12.75" customHeight="1">
      <c r="A33" s="1"/>
      <c r="E33" s="1"/>
      <c r="F33" s="1"/>
      <c r="G33" s="1"/>
      <c r="H33" s="1"/>
      <c r="I33" s="1"/>
      <c r="J33" s="1"/>
      <c r="K33" s="1"/>
      <c r="L33" s="1"/>
      <c r="M33" s="1"/>
      <c r="N33" s="1"/>
      <c r="O33" s="1"/>
      <c r="P33" s="1"/>
      <c r="Q33" s="1"/>
      <c r="R33" s="1"/>
      <c r="S33" s="1"/>
      <c r="T33" s="1"/>
      <c r="U33" s="1"/>
      <c r="V33" s="1"/>
      <c r="W33" s="1"/>
      <c r="X33" s="1"/>
      <c r="Y33" s="1"/>
      <c r="Z33" s="1"/>
    </row>
    <row r="34" ht="12.75" customHeight="1">
      <c r="A34" s="1"/>
      <c r="E34" s="1"/>
      <c r="F34" s="1"/>
      <c r="G34" s="1"/>
      <c r="H34" s="1"/>
      <c r="I34" s="1"/>
      <c r="J34" s="1"/>
      <c r="K34" s="1"/>
      <c r="L34" s="1"/>
      <c r="M34" s="1"/>
      <c r="N34" s="1"/>
      <c r="O34" s="1"/>
      <c r="P34" s="1"/>
      <c r="Q34" s="1"/>
      <c r="R34" s="1"/>
      <c r="S34" s="1"/>
      <c r="T34" s="1"/>
      <c r="U34" s="1"/>
      <c r="V34" s="1"/>
      <c r="W34" s="1"/>
      <c r="X34" s="1"/>
      <c r="Y34" s="1"/>
      <c r="Z34" s="1"/>
    </row>
    <row r="35" ht="12.75" customHeight="1">
      <c r="A35" s="1"/>
      <c r="E35" s="1"/>
      <c r="F35" s="1"/>
      <c r="G35" s="1"/>
      <c r="H35" s="1"/>
      <c r="I35" s="1"/>
      <c r="J35" s="1"/>
      <c r="K35" s="1"/>
      <c r="L35" s="1"/>
      <c r="M35" s="1"/>
      <c r="N35" s="1"/>
      <c r="O35" s="1"/>
      <c r="P35" s="1"/>
      <c r="Q35" s="1"/>
      <c r="R35" s="1"/>
      <c r="S35" s="1"/>
      <c r="T35" s="1"/>
      <c r="U35" s="1"/>
      <c r="V35" s="1"/>
      <c r="W35" s="1"/>
      <c r="X35" s="1"/>
      <c r="Y35" s="1"/>
      <c r="Z35" s="1"/>
    </row>
    <row r="36" ht="12.75" customHeight="1">
      <c r="A36" s="1"/>
      <c r="E36" s="1"/>
      <c r="F36" s="1"/>
      <c r="G36" s="1"/>
      <c r="H36" s="1"/>
      <c r="I36" s="1"/>
      <c r="J36" s="1"/>
      <c r="K36" s="1"/>
      <c r="L36" s="1"/>
      <c r="M36" s="1"/>
      <c r="N36" s="1"/>
      <c r="O36" s="1"/>
      <c r="P36" s="1"/>
      <c r="Q36" s="1"/>
      <c r="R36" s="1"/>
      <c r="S36" s="1"/>
      <c r="T36" s="1"/>
      <c r="U36" s="1"/>
      <c r="V36" s="1"/>
      <c r="W36" s="1"/>
      <c r="X36" s="1"/>
      <c r="Y36" s="1"/>
      <c r="Z36" s="1"/>
    </row>
    <row r="37" ht="12.75" customHeight="1">
      <c r="A37" s="1"/>
      <c r="E37" s="1"/>
      <c r="F37" s="1"/>
      <c r="G37" s="1"/>
      <c r="H37" s="1"/>
      <c r="I37" s="1"/>
      <c r="J37" s="1"/>
      <c r="K37" s="1"/>
      <c r="L37" s="1"/>
      <c r="M37" s="1"/>
      <c r="N37" s="1"/>
      <c r="O37" s="1"/>
      <c r="P37" s="1"/>
      <c r="Q37" s="1"/>
      <c r="R37" s="1"/>
      <c r="S37" s="1"/>
      <c r="T37" s="1"/>
      <c r="U37" s="1"/>
      <c r="V37" s="1"/>
      <c r="W37" s="1"/>
      <c r="X37" s="1"/>
      <c r="Y37" s="1"/>
      <c r="Z37" s="1"/>
    </row>
    <row r="38" ht="12.75" customHeight="1">
      <c r="A38" s="1"/>
      <c r="E38" s="1"/>
      <c r="F38" s="1"/>
      <c r="G38" s="1"/>
      <c r="H38" s="1"/>
      <c r="I38" s="1"/>
      <c r="J38" s="1"/>
      <c r="K38" s="1"/>
      <c r="L38" s="1"/>
      <c r="M38" s="1"/>
      <c r="N38" s="1"/>
      <c r="O38" s="1"/>
      <c r="P38" s="1"/>
      <c r="Q38" s="1"/>
      <c r="R38" s="1"/>
      <c r="S38" s="1"/>
      <c r="T38" s="1"/>
      <c r="U38" s="1"/>
      <c r="V38" s="1"/>
      <c r="W38" s="1"/>
      <c r="X38" s="1"/>
      <c r="Y38" s="1"/>
      <c r="Z38" s="1"/>
    </row>
    <row r="39" ht="12.75" customHeight="1">
      <c r="A39" s="1"/>
      <c r="E39" s="1"/>
      <c r="F39" s="1"/>
      <c r="G39" s="1"/>
      <c r="H39" s="1"/>
      <c r="I39" s="1"/>
      <c r="J39" s="1"/>
      <c r="K39" s="1"/>
      <c r="L39" s="1"/>
      <c r="M39" s="1"/>
      <c r="N39" s="1"/>
      <c r="O39" s="1"/>
      <c r="P39" s="1"/>
      <c r="Q39" s="1"/>
      <c r="R39" s="1"/>
      <c r="S39" s="1"/>
      <c r="T39" s="1"/>
      <c r="U39" s="1"/>
      <c r="V39" s="1"/>
      <c r="W39" s="1"/>
      <c r="X39" s="1"/>
      <c r="Y39" s="1"/>
      <c r="Z39" s="1"/>
    </row>
    <row r="40" ht="12.75" customHeight="1">
      <c r="A40" s="1"/>
      <c r="E40" s="1"/>
      <c r="F40" s="1"/>
      <c r="G40" s="1"/>
      <c r="H40" s="1"/>
      <c r="I40" s="1"/>
      <c r="J40" s="1"/>
      <c r="K40" s="1"/>
      <c r="L40" s="1"/>
      <c r="M40" s="1"/>
      <c r="N40" s="1"/>
      <c r="O40" s="1"/>
      <c r="P40" s="1"/>
      <c r="Q40" s="1"/>
      <c r="R40" s="1"/>
      <c r="S40" s="1"/>
      <c r="T40" s="1"/>
      <c r="U40" s="1"/>
      <c r="V40" s="1"/>
      <c r="W40" s="1"/>
      <c r="X40" s="1"/>
      <c r="Y40" s="1"/>
      <c r="Z40" s="1"/>
    </row>
    <row r="41" ht="12.75" customHeight="1">
      <c r="A41" s="1"/>
      <c r="E41" s="1"/>
      <c r="F41" s="1"/>
      <c r="G41" s="1"/>
      <c r="H41" s="1"/>
      <c r="I41" s="1"/>
      <c r="J41" s="1"/>
      <c r="K41" s="1"/>
      <c r="L41" s="1"/>
      <c r="M41" s="1"/>
      <c r="N41" s="1"/>
      <c r="O41" s="1"/>
      <c r="P41" s="1"/>
      <c r="Q41" s="1"/>
      <c r="R41" s="1"/>
      <c r="S41" s="1"/>
      <c r="T41" s="1"/>
      <c r="U41" s="1"/>
      <c r="V41" s="1"/>
      <c r="W41" s="1"/>
      <c r="X41" s="1"/>
      <c r="Y41" s="1"/>
      <c r="Z41" s="1"/>
    </row>
    <row r="42" ht="12.75" customHeight="1">
      <c r="A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display="Problema 18-15" location="'18-15'!A1" ref="C4"/>
    <hyperlink display="Problema 18-16" location="'18-16'!A1" ref="C5"/>
    <hyperlink display="Problema 18-18" location="'18-18'!A1" ref="C6"/>
    <hyperlink display="Problema 18-21" location="'18-21'!A1" ref="C7"/>
    <hyperlink display="Problema 18-26" location="'18-26'!A1" ref="C8"/>
    <hyperlink display="Problema 18-28" location="'18-28'!A1" ref="C9"/>
  </hyperlink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71"/>
    <col customWidth="1" min="2" max="2" width="6.86"/>
    <col customWidth="1" min="3" max="3" width="36.43"/>
    <col customWidth="1" min="4" max="4" width="26.57"/>
    <col customWidth="1" min="5" max="5" width="22.71"/>
    <col customWidth="1" min="6" max="8" width="23.29"/>
    <col customWidth="1" min="9" max="9" width="20.14"/>
    <col customWidth="1" min="10" max="10" width="26.43"/>
    <col customWidth="1" min="11" max="26" width="8.71"/>
  </cols>
  <sheetData>
    <row r="1" ht="12.75" customHeight="1">
      <c r="A1" s="9"/>
      <c r="B1" s="10"/>
      <c r="C1" s="10"/>
      <c r="D1" s="10"/>
      <c r="E1" s="10"/>
      <c r="F1" s="10"/>
      <c r="G1" s="10"/>
      <c r="H1" s="10"/>
      <c r="I1" s="10"/>
      <c r="J1" s="10"/>
      <c r="K1" s="11"/>
      <c r="L1" s="12"/>
      <c r="M1" s="12"/>
      <c r="N1" s="12"/>
      <c r="O1" s="12"/>
      <c r="P1" s="12"/>
      <c r="Q1" s="12"/>
      <c r="R1" s="12"/>
      <c r="S1" s="12"/>
      <c r="T1" s="12"/>
      <c r="U1" s="12"/>
      <c r="V1" s="12"/>
      <c r="W1" s="12"/>
      <c r="X1" s="12"/>
      <c r="Y1" s="12"/>
      <c r="Z1" s="12"/>
    </row>
    <row r="2" ht="12.75" customHeight="1">
      <c r="A2" s="13"/>
      <c r="B2" s="14" t="s">
        <v>2</v>
      </c>
      <c r="C2" s="15"/>
      <c r="D2" s="15"/>
      <c r="E2" s="15"/>
      <c r="F2" s="16"/>
      <c r="G2" s="2"/>
      <c r="H2" s="17"/>
      <c r="I2" s="17"/>
      <c r="J2" s="17"/>
      <c r="K2" s="18"/>
      <c r="L2" s="12"/>
      <c r="M2" s="12"/>
      <c r="N2" s="12"/>
      <c r="O2" s="12"/>
      <c r="P2" s="12"/>
      <c r="Q2" s="12"/>
      <c r="R2" s="12"/>
      <c r="S2" s="12"/>
      <c r="T2" s="12"/>
      <c r="U2" s="12"/>
      <c r="V2" s="12"/>
      <c r="W2" s="12"/>
      <c r="X2" s="12"/>
      <c r="Y2" s="12"/>
      <c r="Z2" s="12"/>
    </row>
    <row r="3" ht="12.75" customHeight="1">
      <c r="A3" s="13"/>
      <c r="B3" s="19"/>
      <c r="C3" s="19"/>
      <c r="D3" s="19"/>
      <c r="E3" s="19"/>
      <c r="F3" s="19"/>
      <c r="G3" s="19"/>
      <c r="H3" s="19"/>
      <c r="I3" s="19"/>
      <c r="J3" s="19"/>
      <c r="K3" s="18"/>
      <c r="L3" s="12"/>
      <c r="M3" s="12"/>
      <c r="N3" s="12"/>
      <c r="O3" s="12"/>
      <c r="P3" s="12"/>
      <c r="Q3" s="12"/>
      <c r="R3" s="12"/>
      <c r="S3" s="12"/>
      <c r="T3" s="12"/>
      <c r="U3" s="12"/>
      <c r="V3" s="12"/>
      <c r="W3" s="12"/>
      <c r="X3" s="12"/>
      <c r="Y3" s="12"/>
      <c r="Z3" s="12"/>
    </row>
    <row r="4" ht="128.25" customHeight="1">
      <c r="A4" s="13"/>
      <c r="B4" s="20" t="s">
        <v>14</v>
      </c>
      <c r="C4" s="15"/>
      <c r="D4" s="15"/>
      <c r="E4" s="15"/>
      <c r="F4" s="15"/>
      <c r="G4" s="15"/>
      <c r="H4" s="15"/>
      <c r="I4" s="15"/>
      <c r="J4" s="16"/>
      <c r="K4" s="18"/>
      <c r="L4" s="12"/>
      <c r="M4" s="12"/>
      <c r="N4" s="12"/>
      <c r="O4" s="12"/>
      <c r="P4" s="12"/>
      <c r="Q4" s="12"/>
      <c r="R4" s="12"/>
      <c r="S4" s="12"/>
      <c r="T4" s="12"/>
      <c r="U4" s="12"/>
      <c r="V4" s="12"/>
      <c r="W4" s="12"/>
      <c r="X4" s="12"/>
      <c r="Y4" s="12"/>
      <c r="Z4" s="12"/>
    </row>
    <row r="5" ht="9.75" customHeight="1">
      <c r="A5" s="13"/>
      <c r="B5" s="21"/>
      <c r="C5" s="21"/>
      <c r="D5" s="21"/>
      <c r="E5" s="21"/>
      <c r="F5" s="21"/>
      <c r="G5" s="21"/>
      <c r="H5" s="21"/>
      <c r="I5" s="21"/>
      <c r="J5" s="21"/>
      <c r="K5" s="18"/>
      <c r="L5" s="12"/>
      <c r="M5" s="12"/>
      <c r="N5" s="12"/>
      <c r="O5" s="12"/>
      <c r="P5" s="12"/>
      <c r="Q5" s="12"/>
      <c r="R5" s="12"/>
      <c r="S5" s="12"/>
      <c r="T5" s="12"/>
      <c r="U5" s="12"/>
      <c r="V5" s="12"/>
      <c r="W5" s="12"/>
      <c r="X5" s="12"/>
      <c r="Y5" s="12"/>
      <c r="Z5" s="12"/>
    </row>
    <row r="6" ht="12.75" customHeight="1">
      <c r="A6" s="13"/>
      <c r="B6" s="22" t="s">
        <v>15</v>
      </c>
      <c r="C6" s="23" t="s">
        <v>16</v>
      </c>
      <c r="D6" s="15"/>
      <c r="E6" s="15"/>
      <c r="F6" s="15"/>
      <c r="G6" s="15"/>
      <c r="H6" s="15"/>
      <c r="I6" s="15"/>
      <c r="J6" s="16"/>
      <c r="K6" s="24"/>
    </row>
    <row r="7" ht="4.5" customHeight="1">
      <c r="A7" s="25"/>
      <c r="B7" s="26"/>
      <c r="C7" s="26"/>
      <c r="D7" s="26"/>
      <c r="E7" s="26"/>
      <c r="F7" s="26"/>
      <c r="G7" s="26"/>
      <c r="H7" s="26"/>
      <c r="I7" s="26"/>
      <c r="J7" s="26"/>
      <c r="K7" s="27"/>
    </row>
    <row r="8" ht="12.75" customHeight="1">
      <c r="A8" s="25"/>
      <c r="B8" s="26"/>
      <c r="C8" s="28"/>
      <c r="D8" s="29" t="s">
        <v>17</v>
      </c>
      <c r="E8" s="29" t="s">
        <v>18</v>
      </c>
      <c r="F8" s="29" t="s">
        <v>18</v>
      </c>
      <c r="G8" s="29"/>
      <c r="H8" s="26"/>
      <c r="I8" s="26"/>
      <c r="J8" s="26"/>
      <c r="K8" s="27"/>
    </row>
    <row r="9" ht="12.75" customHeight="1">
      <c r="A9" s="30"/>
      <c r="B9" s="31"/>
      <c r="C9" s="32"/>
      <c r="D9" s="33" t="s">
        <v>19</v>
      </c>
      <c r="E9" s="33" t="s">
        <v>20</v>
      </c>
      <c r="F9" s="33" t="s">
        <v>21</v>
      </c>
      <c r="G9" s="33" t="s">
        <v>22</v>
      </c>
      <c r="H9" s="31"/>
      <c r="I9" s="31"/>
      <c r="J9" s="31"/>
      <c r="K9" s="34"/>
      <c r="L9" s="35"/>
      <c r="M9" s="35"/>
      <c r="N9" s="35"/>
      <c r="O9" s="35"/>
      <c r="P9" s="35"/>
      <c r="Q9" s="35"/>
      <c r="R9" s="35"/>
      <c r="S9" s="35"/>
      <c r="T9" s="35"/>
      <c r="U9" s="35"/>
      <c r="V9" s="35"/>
      <c r="W9" s="35"/>
      <c r="X9" s="35"/>
      <c r="Y9" s="35"/>
      <c r="Z9" s="35"/>
    </row>
    <row r="10" ht="12.75" customHeight="1">
      <c r="A10" s="13"/>
      <c r="B10" s="26"/>
      <c r="C10" s="36" t="s">
        <v>23</v>
      </c>
      <c r="D10" s="37"/>
      <c r="E10" s="38"/>
      <c r="F10" s="39"/>
      <c r="G10" s="40"/>
      <c r="H10" s="39"/>
      <c r="I10" s="39"/>
      <c r="J10" s="39"/>
      <c r="K10" s="18"/>
    </row>
    <row r="11" ht="12.75" customHeight="1">
      <c r="A11" s="13"/>
      <c r="B11" s="26"/>
      <c r="C11" s="36" t="s">
        <v>24</v>
      </c>
      <c r="D11" s="41">
        <v>0.0</v>
      </c>
      <c r="E11" s="42" t="s">
        <v>25</v>
      </c>
      <c r="F11" s="39"/>
      <c r="G11" s="40"/>
      <c r="H11" s="39"/>
      <c r="I11" s="39"/>
      <c r="J11" s="39"/>
      <c r="K11" s="18"/>
    </row>
    <row r="12" ht="3.75" customHeight="1">
      <c r="A12" s="13"/>
      <c r="B12" s="26"/>
      <c r="C12" s="36"/>
      <c r="D12" s="41"/>
      <c r="E12" s="42"/>
      <c r="F12" s="39"/>
      <c r="G12" s="40"/>
      <c r="H12" s="39"/>
      <c r="I12" s="39"/>
      <c r="J12" s="39"/>
      <c r="K12" s="18"/>
    </row>
    <row r="13" ht="12.75" customHeight="1">
      <c r="A13" s="13"/>
      <c r="B13" s="26"/>
      <c r="C13" s="36" t="s">
        <v>26</v>
      </c>
      <c r="D13" s="41"/>
      <c r="E13" s="42"/>
      <c r="F13" s="39"/>
      <c r="G13" s="40"/>
      <c r="H13" s="39"/>
      <c r="I13" s="39"/>
      <c r="J13" s="39"/>
      <c r="K13" s="18"/>
    </row>
    <row r="14" ht="12.75" customHeight="1">
      <c r="A14" s="13"/>
      <c r="B14" s="19"/>
      <c r="C14" s="36" t="s">
        <v>27</v>
      </c>
      <c r="D14" s="43">
        <v>0.28</v>
      </c>
      <c r="E14" s="44">
        <v>0.0676</v>
      </c>
      <c r="F14" s="40"/>
      <c r="G14" s="40"/>
      <c r="H14" s="40"/>
      <c r="I14" s="40"/>
      <c r="J14" s="40"/>
      <c r="K14" s="18"/>
    </row>
    <row r="15" ht="12.75" customHeight="1">
      <c r="A15" s="45"/>
      <c r="B15" s="26"/>
      <c r="C15" s="26"/>
      <c r="D15" s="26"/>
      <c r="E15" s="26"/>
      <c r="F15" s="26"/>
      <c r="G15" s="26"/>
      <c r="H15" s="26"/>
      <c r="I15" s="26"/>
      <c r="J15" s="26"/>
      <c r="K15" s="27"/>
    </row>
    <row r="16" ht="12.75" customHeight="1">
      <c r="A16" s="25"/>
      <c r="B16" s="26"/>
      <c r="C16" s="26"/>
      <c r="D16" s="26"/>
      <c r="E16" s="26"/>
      <c r="F16" s="26"/>
      <c r="G16" s="26"/>
      <c r="H16" s="26"/>
      <c r="I16" s="26"/>
      <c r="J16" s="26"/>
      <c r="K16" s="27"/>
    </row>
    <row r="17" ht="20.25" customHeight="1">
      <c r="A17" s="13"/>
      <c r="B17" s="22" t="s">
        <v>28</v>
      </c>
      <c r="C17" s="23" t="s">
        <v>29</v>
      </c>
      <c r="D17" s="15"/>
      <c r="E17" s="15"/>
      <c r="F17" s="15"/>
      <c r="G17" s="15"/>
      <c r="H17" s="15"/>
      <c r="I17" s="15"/>
      <c r="J17" s="16"/>
      <c r="K17" s="24"/>
    </row>
    <row r="18" ht="28.5" customHeight="1">
      <c r="A18" s="13"/>
      <c r="B18" s="22"/>
      <c r="C18" s="46"/>
      <c r="D18" s="46"/>
      <c r="E18" s="46"/>
      <c r="F18" s="46"/>
      <c r="G18" s="46"/>
      <c r="H18" s="46"/>
      <c r="I18" s="46"/>
      <c r="J18" s="46"/>
      <c r="K18" s="24"/>
    </row>
    <row r="19" ht="12.75" customHeight="1">
      <c r="A19" s="25"/>
      <c r="B19" s="26"/>
      <c r="C19" s="47" t="s">
        <v>30</v>
      </c>
      <c r="D19" s="48">
        <v>0.32</v>
      </c>
      <c r="E19" s="26"/>
      <c r="F19" s="26"/>
      <c r="G19" s="26"/>
      <c r="H19" s="26"/>
      <c r="I19" s="26"/>
      <c r="J19" s="26"/>
      <c r="K19" s="27"/>
    </row>
    <row r="20" ht="12.75" customHeight="1">
      <c r="A20" s="25"/>
      <c r="B20" s="26"/>
      <c r="C20" s="47"/>
      <c r="D20" s="49"/>
      <c r="E20" s="26"/>
      <c r="F20" s="26"/>
      <c r="G20" s="26"/>
      <c r="H20" s="26"/>
      <c r="I20" s="26"/>
      <c r="J20" s="26"/>
      <c r="K20" s="27"/>
    </row>
    <row r="21" ht="12.75" customHeight="1">
      <c r="A21" s="25"/>
      <c r="B21" s="26"/>
      <c r="C21" s="47" t="s">
        <v>31</v>
      </c>
      <c r="D21" s="50">
        <v>0.052</v>
      </c>
      <c r="E21" s="26"/>
      <c r="F21" s="26"/>
      <c r="G21" s="26"/>
      <c r="H21" s="26"/>
      <c r="I21" s="26"/>
      <c r="J21" s="26"/>
      <c r="K21" s="27"/>
    </row>
    <row r="22" ht="12.75" customHeight="1">
      <c r="A22" s="25"/>
      <c r="B22" s="26"/>
      <c r="C22" s="47" t="s">
        <v>32</v>
      </c>
      <c r="D22" s="49"/>
      <c r="E22" s="26"/>
      <c r="F22" s="26"/>
      <c r="G22" s="26"/>
      <c r="H22" s="26"/>
      <c r="I22" s="26"/>
      <c r="J22" s="26"/>
      <c r="K22" s="27"/>
    </row>
    <row r="23" ht="12.75" customHeight="1">
      <c r="A23" s="25"/>
      <c r="B23" s="26"/>
      <c r="C23" s="47" t="s">
        <v>33</v>
      </c>
      <c r="D23" s="51">
        <v>0.1144</v>
      </c>
      <c r="E23" s="26"/>
      <c r="F23" s="26"/>
      <c r="G23" s="26"/>
      <c r="H23" s="26"/>
      <c r="I23" s="26"/>
      <c r="J23" s="26"/>
      <c r="K23" s="27"/>
    </row>
    <row r="24" ht="12.75" customHeight="1">
      <c r="A24" s="25"/>
      <c r="B24" s="26"/>
      <c r="C24" s="47"/>
      <c r="D24" s="49"/>
      <c r="E24" s="26"/>
      <c r="F24" s="26"/>
      <c r="G24" s="26"/>
      <c r="H24" s="26"/>
      <c r="I24" s="26"/>
      <c r="J24" s="26"/>
      <c r="K24" s="27"/>
    </row>
    <row r="25" ht="12.75" customHeight="1">
      <c r="A25" s="25"/>
      <c r="B25" s="26"/>
      <c r="C25" s="47" t="s">
        <v>34</v>
      </c>
      <c r="D25" s="48">
        <v>21.0</v>
      </c>
      <c r="E25" s="26"/>
      <c r="G25" s="26"/>
      <c r="H25" s="26"/>
      <c r="I25" s="26"/>
      <c r="K25" s="27"/>
    </row>
    <row r="26" ht="12.75" customHeight="1">
      <c r="A26" s="25"/>
      <c r="B26" s="26"/>
      <c r="C26" s="28"/>
      <c r="D26" s="52"/>
      <c r="E26" s="26"/>
      <c r="F26" s="53" t="s">
        <v>15</v>
      </c>
      <c r="G26" s="26"/>
      <c r="H26" s="26"/>
      <c r="I26" s="26"/>
      <c r="J26" s="53" t="s">
        <v>28</v>
      </c>
      <c r="K26" s="27"/>
    </row>
    <row r="27" ht="12.75" customHeight="1">
      <c r="A27" s="25"/>
      <c r="B27" s="26"/>
      <c r="C27" s="28"/>
      <c r="D27" s="29" t="s">
        <v>17</v>
      </c>
      <c r="E27" s="29" t="s">
        <v>18</v>
      </c>
      <c r="F27" s="29" t="s">
        <v>35</v>
      </c>
      <c r="G27" s="29" t="s">
        <v>18</v>
      </c>
      <c r="H27" s="29"/>
      <c r="I27" s="29" t="s">
        <v>36</v>
      </c>
      <c r="J27" s="29" t="s">
        <v>37</v>
      </c>
      <c r="K27" s="27"/>
    </row>
    <row r="28" ht="12.75" customHeight="1">
      <c r="A28" s="30"/>
      <c r="B28" s="31"/>
      <c r="C28" s="32"/>
      <c r="D28" s="33" t="s">
        <v>19</v>
      </c>
      <c r="E28" s="33" t="s">
        <v>20</v>
      </c>
      <c r="F28" s="54" t="s">
        <v>38</v>
      </c>
      <c r="G28" s="33" t="s">
        <v>21</v>
      </c>
      <c r="H28" s="33" t="s">
        <v>22</v>
      </c>
      <c r="I28" s="33" t="s">
        <v>39</v>
      </c>
      <c r="J28" s="33" t="s">
        <v>40</v>
      </c>
      <c r="K28" s="34"/>
      <c r="L28" s="35"/>
      <c r="M28" s="35"/>
      <c r="N28" s="35"/>
      <c r="O28" s="35"/>
      <c r="P28" s="35"/>
      <c r="Q28" s="35"/>
      <c r="R28" s="35"/>
      <c r="S28" s="35"/>
      <c r="T28" s="35"/>
      <c r="U28" s="35"/>
      <c r="V28" s="35"/>
      <c r="W28" s="35"/>
      <c r="X28" s="35"/>
      <c r="Y28" s="35"/>
      <c r="Z28" s="35"/>
    </row>
    <row r="29" ht="12.75" customHeight="1">
      <c r="A29" s="30"/>
      <c r="B29" s="31"/>
      <c r="C29" s="36" t="s">
        <v>23</v>
      </c>
      <c r="D29" s="29"/>
      <c r="E29" s="29"/>
      <c r="F29" s="29"/>
      <c r="G29" s="29"/>
      <c r="H29" s="29"/>
      <c r="I29" s="29"/>
      <c r="J29" s="29"/>
      <c r="K29" s="34"/>
      <c r="L29" s="35"/>
      <c r="M29" s="35"/>
      <c r="N29" s="35"/>
      <c r="O29" s="35"/>
      <c r="P29" s="35"/>
      <c r="Q29" s="35"/>
      <c r="R29" s="35"/>
      <c r="S29" s="35"/>
      <c r="T29" s="35"/>
      <c r="U29" s="35"/>
      <c r="V29" s="35"/>
      <c r="W29" s="35"/>
      <c r="X29" s="35"/>
      <c r="Y29" s="35"/>
      <c r="Z29" s="35"/>
    </row>
    <row r="30" ht="12.75" customHeight="1">
      <c r="A30" s="25"/>
      <c r="B30" s="26"/>
      <c r="C30" s="36" t="s">
        <v>24</v>
      </c>
      <c r="D30" s="48">
        <v>0.0</v>
      </c>
      <c r="E30" s="26"/>
      <c r="F30" s="55">
        <v>1.32</v>
      </c>
      <c r="G30" s="56">
        <f>F30*($D$23-$D$21)+D21</f>
        <v>0.134368</v>
      </c>
      <c r="H30" s="56">
        <f>D30/(1+D30)*E30*(1-$D$19)+(1-D30/(1+D30))*G30</f>
        <v>0.134368</v>
      </c>
      <c r="I30" s="55">
        <f>$D$25/H30</f>
        <v>156.2872112</v>
      </c>
      <c r="J30" s="57"/>
      <c r="K30" s="27"/>
    </row>
    <row r="31" ht="3.75" customHeight="1">
      <c r="A31" s="25"/>
      <c r="B31" s="26"/>
      <c r="C31" s="36"/>
      <c r="D31" s="58"/>
      <c r="E31" s="26"/>
      <c r="F31" s="59"/>
      <c r="G31" s="59"/>
      <c r="H31" s="59"/>
      <c r="I31" s="59"/>
      <c r="J31" s="57"/>
      <c r="K31" s="27"/>
    </row>
    <row r="32" ht="21.0" customHeight="1">
      <c r="A32" s="25"/>
      <c r="B32" s="26"/>
      <c r="C32" s="36" t="s">
        <v>26</v>
      </c>
      <c r="D32" s="60"/>
      <c r="E32" s="26"/>
      <c r="F32" s="61"/>
      <c r="G32" s="61"/>
      <c r="H32" s="61"/>
      <c r="I32" s="61"/>
      <c r="J32" s="57"/>
      <c r="K32" s="27"/>
    </row>
    <row r="33" ht="12.75" customHeight="1">
      <c r="A33" s="25"/>
      <c r="B33" s="26"/>
      <c r="C33" s="36" t="s">
        <v>27</v>
      </c>
      <c r="D33" s="50">
        <v>0.28</v>
      </c>
      <c r="E33" s="62">
        <v>0.0676</v>
      </c>
      <c r="F33" s="63">
        <f>(G33-D21)/(D23-D21)</f>
        <v>1.6196</v>
      </c>
      <c r="G33" s="64">
        <f>G30+D33*(G30-E33)</f>
        <v>0.15306304</v>
      </c>
      <c r="H33" s="64">
        <f>D33/(1+D33)*E33*(1-$D$19)+(1/(1+D33)*G33)</f>
        <v>0.129636</v>
      </c>
      <c r="I33" s="63">
        <f>$D$25/H33</f>
        <v>161.9920392</v>
      </c>
      <c r="J33" s="65">
        <f>I33-I30</f>
        <v>5.704828008</v>
      </c>
      <c r="K33" s="27"/>
    </row>
    <row r="34" ht="12.75" customHeight="1">
      <c r="A34" s="66"/>
      <c r="B34" s="67"/>
      <c r="C34" s="67"/>
      <c r="D34" s="67"/>
      <c r="E34" s="67"/>
      <c r="F34" s="67"/>
      <c r="G34" s="67"/>
      <c r="H34" s="67"/>
      <c r="I34" s="67"/>
      <c r="J34" s="67"/>
      <c r="K34" s="68"/>
    </row>
    <row r="35" ht="12.75" customHeight="1">
      <c r="F35" s="69"/>
    </row>
    <row r="36" ht="12.75" customHeight="1">
      <c r="F36" s="69"/>
    </row>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F2"/>
    <mergeCell ref="B4:J4"/>
    <mergeCell ref="C6:J6"/>
    <mergeCell ref="C17:J17"/>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6.86"/>
    <col customWidth="1" min="3" max="3" width="35.43"/>
    <col customWidth="1" min="4" max="4" width="15.43"/>
    <col customWidth="1" min="5" max="5" width="13.71"/>
    <col customWidth="1" min="6" max="6" width="15.14"/>
    <col customWidth="1" min="7" max="8" width="23.29"/>
    <col customWidth="1" min="9" max="9" width="14.43"/>
    <col customWidth="1" min="10" max="10" width="24.43"/>
    <col customWidth="1" min="11" max="26" width="8.86"/>
  </cols>
  <sheetData>
    <row r="1" ht="12.75" customHeight="1">
      <c r="A1" s="9"/>
      <c r="B1" s="10"/>
      <c r="C1" s="10"/>
      <c r="D1" s="10"/>
      <c r="E1" s="10"/>
      <c r="F1" s="10"/>
      <c r="G1" s="10"/>
      <c r="H1" s="10"/>
      <c r="I1" s="10"/>
      <c r="J1" s="10"/>
      <c r="K1" s="11"/>
      <c r="L1" s="12"/>
      <c r="M1" s="12"/>
      <c r="N1" s="12"/>
      <c r="O1" s="12"/>
      <c r="P1" s="12"/>
      <c r="Q1" s="12"/>
      <c r="R1" s="12"/>
      <c r="S1" s="12"/>
      <c r="T1" s="12"/>
      <c r="U1" s="12"/>
      <c r="V1" s="12"/>
      <c r="W1" s="12"/>
      <c r="X1" s="12"/>
      <c r="Y1" s="12"/>
      <c r="Z1" s="12"/>
    </row>
    <row r="2" ht="12.75" customHeight="1">
      <c r="A2" s="13"/>
      <c r="B2" s="14" t="s">
        <v>4</v>
      </c>
      <c r="C2" s="15"/>
      <c r="D2" s="15"/>
      <c r="E2" s="15"/>
      <c r="F2" s="16"/>
      <c r="G2" s="2"/>
      <c r="H2" s="17"/>
      <c r="I2" s="17"/>
      <c r="J2" s="17"/>
      <c r="K2" s="18"/>
      <c r="L2" s="12"/>
      <c r="M2" s="12"/>
      <c r="N2" s="12"/>
      <c r="O2" s="12"/>
      <c r="P2" s="12"/>
      <c r="Q2" s="12"/>
      <c r="R2" s="12"/>
      <c r="S2" s="12"/>
      <c r="T2" s="12"/>
      <c r="U2" s="12"/>
      <c r="V2" s="12"/>
      <c r="W2" s="12"/>
      <c r="X2" s="12"/>
      <c r="Y2" s="12"/>
      <c r="Z2" s="12"/>
    </row>
    <row r="3" ht="12.75" customHeight="1">
      <c r="A3" s="13"/>
      <c r="B3" s="19"/>
      <c r="C3" s="19"/>
      <c r="D3" s="19"/>
      <c r="E3" s="19"/>
      <c r="F3" s="19"/>
      <c r="G3" s="19"/>
      <c r="H3" s="19"/>
      <c r="I3" s="19"/>
      <c r="J3" s="19"/>
      <c r="K3" s="18"/>
      <c r="L3" s="12"/>
      <c r="M3" s="12"/>
      <c r="N3" s="12"/>
      <c r="O3" s="12"/>
      <c r="P3" s="12"/>
      <c r="Q3" s="12"/>
      <c r="R3" s="12"/>
      <c r="S3" s="12"/>
      <c r="T3" s="12"/>
      <c r="U3" s="12"/>
      <c r="V3" s="12"/>
      <c r="W3" s="12"/>
      <c r="X3" s="12"/>
      <c r="Y3" s="12"/>
      <c r="Z3" s="12"/>
    </row>
    <row r="4" ht="88.5" customHeight="1">
      <c r="A4" s="13"/>
      <c r="B4" s="20" t="s">
        <v>41</v>
      </c>
      <c r="C4" s="15"/>
      <c r="D4" s="15"/>
      <c r="E4" s="15"/>
      <c r="F4" s="15"/>
      <c r="G4" s="15"/>
      <c r="H4" s="15"/>
      <c r="I4" s="15"/>
      <c r="J4" s="16"/>
      <c r="K4" s="18"/>
      <c r="L4" s="12"/>
      <c r="M4" s="12"/>
      <c r="N4" s="12"/>
      <c r="O4" s="12"/>
      <c r="P4" s="12"/>
      <c r="Q4" s="12"/>
      <c r="R4" s="12"/>
      <c r="S4" s="12"/>
      <c r="T4" s="12"/>
      <c r="U4" s="12"/>
      <c r="V4" s="12"/>
      <c r="W4" s="12"/>
      <c r="X4" s="12"/>
      <c r="Y4" s="12"/>
      <c r="Z4" s="12"/>
    </row>
    <row r="5" ht="9.75" customHeight="1">
      <c r="A5" s="13"/>
      <c r="B5" s="21"/>
      <c r="C5" s="21"/>
      <c r="D5" s="21"/>
      <c r="E5" s="21"/>
      <c r="F5" s="21"/>
      <c r="G5" s="21"/>
      <c r="H5" s="21"/>
      <c r="I5" s="21"/>
      <c r="J5" s="21"/>
      <c r="K5" s="18"/>
      <c r="L5" s="12"/>
      <c r="M5" s="12"/>
      <c r="N5" s="12"/>
      <c r="O5" s="12"/>
      <c r="P5" s="12"/>
      <c r="Q5" s="12"/>
      <c r="R5" s="12"/>
      <c r="S5" s="12"/>
      <c r="T5" s="12"/>
      <c r="U5" s="12"/>
      <c r="V5" s="12"/>
      <c r="W5" s="12"/>
      <c r="X5" s="12"/>
      <c r="Y5" s="12"/>
      <c r="Z5" s="12"/>
    </row>
    <row r="6" ht="18.75" customHeight="1">
      <c r="A6" s="13"/>
      <c r="B6" s="21"/>
      <c r="C6" s="70" t="s">
        <v>42</v>
      </c>
      <c r="D6" s="71">
        <v>108.0</v>
      </c>
      <c r="E6" s="21"/>
      <c r="F6" s="21"/>
      <c r="G6" s="21"/>
      <c r="H6" s="21"/>
      <c r="I6" s="21"/>
      <c r="J6" s="21"/>
      <c r="K6" s="18"/>
      <c r="L6" s="12"/>
      <c r="M6" s="12"/>
      <c r="N6" s="12"/>
      <c r="O6" s="12"/>
      <c r="P6" s="12"/>
      <c r="Q6" s="12"/>
      <c r="R6" s="12"/>
      <c r="S6" s="12"/>
      <c r="T6" s="12"/>
      <c r="U6" s="12"/>
      <c r="V6" s="12"/>
      <c r="W6" s="12"/>
      <c r="X6" s="12"/>
      <c r="Y6" s="12"/>
      <c r="Z6" s="12"/>
    </row>
    <row r="7" ht="18.75" customHeight="1">
      <c r="A7" s="13"/>
      <c r="B7" s="21"/>
      <c r="C7" s="70" t="s">
        <v>43</v>
      </c>
      <c r="D7" s="71">
        <v>108.0</v>
      </c>
      <c r="E7" s="21"/>
      <c r="F7" s="21"/>
      <c r="G7" s="21"/>
      <c r="H7" s="21"/>
      <c r="I7" s="21"/>
      <c r="J7" s="21"/>
      <c r="K7" s="18"/>
      <c r="L7" s="12"/>
      <c r="M7" s="12"/>
      <c r="N7" s="12"/>
      <c r="O7" s="12"/>
      <c r="P7" s="12"/>
      <c r="Q7" s="12"/>
      <c r="R7" s="12"/>
      <c r="S7" s="12"/>
      <c r="T7" s="12"/>
      <c r="U7" s="12"/>
      <c r="V7" s="12"/>
      <c r="W7" s="12"/>
      <c r="X7" s="12"/>
      <c r="Y7" s="12"/>
      <c r="Z7" s="12"/>
    </row>
    <row r="8" ht="18.75" customHeight="1">
      <c r="A8" s="13"/>
      <c r="B8" s="21"/>
      <c r="C8" s="70" t="s">
        <v>44</v>
      </c>
      <c r="D8" s="71">
        <v>118.0</v>
      </c>
      <c r="E8" s="21"/>
      <c r="F8" s="21"/>
      <c r="G8" s="21"/>
      <c r="H8" s="21"/>
      <c r="I8" s="21"/>
      <c r="J8" s="21"/>
      <c r="K8" s="18"/>
      <c r="L8" s="12"/>
      <c r="M8" s="12"/>
      <c r="N8" s="12"/>
      <c r="O8" s="12"/>
      <c r="P8" s="12"/>
      <c r="Q8" s="12"/>
      <c r="R8" s="12"/>
      <c r="S8" s="12"/>
      <c r="T8" s="12"/>
      <c r="U8" s="12"/>
      <c r="V8" s="12"/>
      <c r="W8" s="12"/>
      <c r="X8" s="12"/>
      <c r="Y8" s="12"/>
      <c r="Z8" s="12"/>
    </row>
    <row r="9" ht="18.75" customHeight="1">
      <c r="A9" s="13"/>
      <c r="B9" s="21"/>
      <c r="C9" s="70" t="s">
        <v>45</v>
      </c>
      <c r="D9" s="72">
        <v>0.33</v>
      </c>
      <c r="E9" s="21"/>
      <c r="F9" s="21"/>
      <c r="G9" s="21"/>
      <c r="H9" s="21"/>
      <c r="I9" s="21"/>
      <c r="J9" s="21"/>
      <c r="K9" s="18"/>
      <c r="L9" s="12"/>
      <c r="M9" s="12"/>
      <c r="N9" s="12"/>
      <c r="O9" s="12"/>
      <c r="P9" s="12"/>
      <c r="Q9" s="12"/>
      <c r="R9" s="12"/>
      <c r="S9" s="12"/>
      <c r="T9" s="12"/>
      <c r="U9" s="12"/>
      <c r="V9" s="12"/>
      <c r="W9" s="12"/>
      <c r="X9" s="12"/>
      <c r="Y9" s="12"/>
      <c r="Z9" s="12"/>
    </row>
    <row r="10" ht="18.75" customHeight="1">
      <c r="A10" s="13"/>
      <c r="B10" s="21"/>
      <c r="C10" s="70" t="s">
        <v>31</v>
      </c>
      <c r="D10" s="73">
        <v>0.04</v>
      </c>
      <c r="E10" s="21"/>
      <c r="F10" s="21"/>
      <c r="G10" s="21"/>
      <c r="H10" s="21"/>
      <c r="I10" s="21"/>
      <c r="J10" s="21"/>
      <c r="K10" s="18"/>
      <c r="L10" s="12"/>
      <c r="M10" s="12"/>
      <c r="N10" s="12"/>
      <c r="O10" s="12"/>
      <c r="P10" s="12"/>
      <c r="Q10" s="12"/>
      <c r="R10" s="12"/>
      <c r="S10" s="12"/>
      <c r="T10" s="12"/>
      <c r="U10" s="12"/>
      <c r="V10" s="12"/>
      <c r="W10" s="12"/>
      <c r="X10" s="12"/>
      <c r="Y10" s="12"/>
      <c r="Z10" s="12"/>
    </row>
    <row r="11" ht="9.75" customHeight="1">
      <c r="A11" s="13"/>
      <c r="B11" s="21"/>
      <c r="C11" s="21"/>
      <c r="D11" s="21"/>
      <c r="E11" s="21"/>
      <c r="F11" s="21"/>
      <c r="G11" s="21"/>
      <c r="H11" s="21"/>
      <c r="I11" s="21"/>
      <c r="J11" s="21"/>
      <c r="K11" s="18"/>
      <c r="L11" s="12"/>
      <c r="M11" s="12"/>
      <c r="N11" s="12"/>
      <c r="O11" s="12"/>
      <c r="P11" s="12"/>
      <c r="Q11" s="12"/>
      <c r="R11" s="12"/>
      <c r="S11" s="12"/>
      <c r="T11" s="12"/>
      <c r="U11" s="12"/>
      <c r="V11" s="12"/>
      <c r="W11" s="12"/>
      <c r="X11" s="12"/>
      <c r="Y11" s="12"/>
      <c r="Z11" s="12"/>
    </row>
    <row r="12" ht="9.75" customHeight="1">
      <c r="A12" s="13"/>
      <c r="B12" s="21"/>
      <c r="C12" s="21"/>
      <c r="D12" s="21"/>
      <c r="E12" s="21"/>
      <c r="F12" s="21"/>
      <c r="G12" s="21"/>
      <c r="H12" s="21"/>
      <c r="I12" s="21"/>
      <c r="J12" s="21"/>
      <c r="K12" s="18"/>
      <c r="L12" s="12"/>
      <c r="M12" s="12"/>
      <c r="N12" s="12"/>
      <c r="O12" s="12"/>
      <c r="P12" s="12"/>
      <c r="Q12" s="12"/>
      <c r="R12" s="12"/>
      <c r="S12" s="12"/>
      <c r="T12" s="12"/>
      <c r="U12" s="12"/>
      <c r="V12" s="12"/>
      <c r="W12" s="12"/>
      <c r="X12" s="12"/>
      <c r="Y12" s="12"/>
      <c r="Z12" s="12"/>
    </row>
    <row r="13" ht="12.75" customHeight="1">
      <c r="A13" s="13"/>
      <c r="B13" s="22" t="s">
        <v>15</v>
      </c>
      <c r="C13" s="23" t="s">
        <v>46</v>
      </c>
      <c r="D13" s="15"/>
      <c r="E13" s="15"/>
      <c r="F13" s="15"/>
      <c r="G13" s="15"/>
      <c r="H13" s="15"/>
      <c r="I13" s="15"/>
      <c r="J13" s="16"/>
      <c r="K13" s="24"/>
    </row>
    <row r="14" ht="4.5" customHeight="1">
      <c r="A14" s="25"/>
      <c r="B14" s="26"/>
      <c r="C14" s="26"/>
      <c r="D14" s="26"/>
      <c r="E14" s="26"/>
      <c r="F14" s="26"/>
      <c r="G14" s="26"/>
      <c r="H14" s="26"/>
      <c r="I14" s="26"/>
      <c r="J14" s="26"/>
      <c r="K14" s="27"/>
    </row>
    <row r="15" ht="12.75" customHeight="1">
      <c r="A15" s="25"/>
      <c r="B15" s="26"/>
      <c r="C15" s="70" t="s">
        <v>47</v>
      </c>
      <c r="D15" s="71">
        <f>D8-((D8-D6)*D9)</f>
        <v>114.7</v>
      </c>
      <c r="E15" s="29"/>
      <c r="F15" s="29"/>
      <c r="G15" s="29"/>
      <c r="H15" s="26"/>
      <c r="I15" s="26"/>
      <c r="J15" s="26"/>
      <c r="K15" s="27"/>
    </row>
    <row r="16" ht="12.75" customHeight="1">
      <c r="A16" s="30"/>
      <c r="B16" s="31"/>
      <c r="C16" s="70" t="s">
        <v>48</v>
      </c>
      <c r="D16" s="71">
        <f>D15/(1+D10)</f>
        <v>110.2884615</v>
      </c>
      <c r="E16" s="29"/>
      <c r="F16" s="29"/>
      <c r="G16" s="29"/>
      <c r="H16" s="31"/>
      <c r="I16" s="31"/>
      <c r="J16" s="31"/>
      <c r="K16" s="34"/>
      <c r="L16" s="35"/>
      <c r="M16" s="35"/>
      <c r="N16" s="35"/>
      <c r="O16" s="35"/>
      <c r="P16" s="35"/>
      <c r="Q16" s="35"/>
      <c r="R16" s="35"/>
      <c r="S16" s="35"/>
      <c r="T16" s="35"/>
      <c r="U16" s="35"/>
      <c r="V16" s="35"/>
      <c r="W16" s="35"/>
      <c r="X16" s="35"/>
      <c r="Y16" s="35"/>
      <c r="Z16" s="35"/>
    </row>
    <row r="17" ht="12.75" customHeight="1">
      <c r="A17" s="13"/>
      <c r="B17" s="26"/>
      <c r="C17" s="70" t="s">
        <v>49</v>
      </c>
      <c r="D17" s="71">
        <f>D9*D10*D7/(1+D10)</f>
        <v>1.370769231</v>
      </c>
      <c r="E17" s="42"/>
      <c r="F17" s="39"/>
      <c r="G17" s="40"/>
      <c r="H17" s="39"/>
      <c r="I17" s="39"/>
      <c r="J17" s="39"/>
      <c r="K17" s="18"/>
    </row>
    <row r="18" ht="12.75" customHeight="1">
      <c r="A18" s="13"/>
      <c r="B18" s="26"/>
      <c r="C18" s="70" t="s">
        <v>50</v>
      </c>
      <c r="D18" s="71">
        <f>D16+D17</f>
        <v>111.6592308</v>
      </c>
      <c r="E18" s="42"/>
      <c r="F18" s="39"/>
      <c r="G18" s="40"/>
      <c r="H18" s="39"/>
      <c r="I18" s="39"/>
      <c r="J18" s="39"/>
      <c r="K18" s="18"/>
    </row>
    <row r="19" ht="12.75" customHeight="1">
      <c r="A19" s="19"/>
      <c r="B19" s="19"/>
      <c r="C19" s="70" t="s">
        <v>51</v>
      </c>
      <c r="D19" s="71">
        <f>D18-D6</f>
        <v>3.659230769</v>
      </c>
      <c r="E19" s="42"/>
      <c r="F19" s="39"/>
      <c r="G19" s="40"/>
      <c r="H19" s="39"/>
      <c r="I19" s="39"/>
      <c r="J19" s="39"/>
      <c r="K19" s="18"/>
    </row>
    <row r="20" ht="3.75" customHeight="1">
      <c r="A20" s="13"/>
      <c r="B20" s="26"/>
      <c r="C20" s="70" t="s">
        <v>52</v>
      </c>
      <c r="D20" s="73">
        <v>0.05</v>
      </c>
      <c r="E20" s="42"/>
      <c r="F20" s="39"/>
      <c r="G20" s="40"/>
      <c r="H20" s="39"/>
      <c r="I20" s="39"/>
      <c r="J20" s="39"/>
      <c r="K20" s="18"/>
    </row>
    <row r="21" ht="12.75" customHeight="1">
      <c r="A21" s="45"/>
      <c r="B21" s="26"/>
      <c r="C21" s="26"/>
      <c r="D21" s="26"/>
      <c r="E21" s="26"/>
      <c r="F21" s="26"/>
      <c r="G21" s="26"/>
      <c r="H21" s="26"/>
      <c r="I21" s="26"/>
      <c r="J21" s="26"/>
      <c r="K21" s="27"/>
    </row>
    <row r="22" ht="12.75" customHeight="1">
      <c r="A22" s="45"/>
      <c r="B22" s="22" t="s">
        <v>28</v>
      </c>
      <c r="C22" s="23" t="s">
        <v>53</v>
      </c>
      <c r="D22" s="15"/>
      <c r="E22" s="15"/>
      <c r="F22" s="15"/>
      <c r="G22" s="15"/>
      <c r="H22" s="15"/>
      <c r="I22" s="15"/>
      <c r="J22" s="16"/>
      <c r="K22" s="27"/>
    </row>
    <row r="23" ht="12.75" customHeight="1">
      <c r="A23" s="45"/>
      <c r="B23" s="26"/>
      <c r="C23" s="26"/>
      <c r="D23" s="26"/>
      <c r="E23" s="26"/>
      <c r="F23" s="26"/>
      <c r="G23" s="26"/>
      <c r="H23" s="26"/>
      <c r="I23" s="26"/>
      <c r="J23" s="26"/>
      <c r="K23" s="27"/>
    </row>
    <row r="24" ht="12.75" customHeight="1">
      <c r="A24" s="19"/>
      <c r="B24" s="19"/>
      <c r="C24" s="70" t="s">
        <v>22</v>
      </c>
      <c r="D24" s="73">
        <f>D10-(D7/D18)*D9*D10</f>
        <v>0.02723258265</v>
      </c>
      <c r="E24" s="42"/>
      <c r="F24" s="39"/>
      <c r="G24" s="40"/>
      <c r="H24" s="39"/>
      <c r="I24" s="39"/>
      <c r="J24" s="39"/>
      <c r="K24" s="18"/>
    </row>
    <row r="25" ht="12.75" customHeight="1">
      <c r="A25" s="45"/>
      <c r="B25" s="26"/>
      <c r="C25" s="26"/>
      <c r="D25" s="26"/>
      <c r="E25" s="26"/>
      <c r="F25" s="26"/>
      <c r="G25" s="26"/>
      <c r="H25" s="26"/>
      <c r="I25" s="26"/>
      <c r="J25" s="26"/>
      <c r="K25" s="27"/>
    </row>
    <row r="26" ht="12.75" customHeight="1">
      <c r="A26" s="45"/>
      <c r="B26" s="22" t="s">
        <v>54</v>
      </c>
      <c r="C26" s="23" t="s">
        <v>55</v>
      </c>
      <c r="D26" s="15"/>
      <c r="E26" s="15"/>
      <c r="F26" s="15"/>
      <c r="G26" s="15"/>
      <c r="H26" s="15"/>
      <c r="I26" s="15"/>
      <c r="J26" s="16"/>
      <c r="K26" s="27"/>
    </row>
    <row r="27" ht="12.75" customHeight="1">
      <c r="A27" s="45"/>
      <c r="B27" s="26"/>
      <c r="C27" s="26"/>
      <c r="D27" s="26"/>
      <c r="E27" s="26"/>
      <c r="F27" s="26"/>
      <c r="G27" s="26"/>
      <c r="H27" s="26"/>
      <c r="I27" s="26"/>
      <c r="J27" s="26"/>
      <c r="K27" s="27"/>
    </row>
    <row r="28" ht="12.75" customHeight="1">
      <c r="A28" s="13"/>
      <c r="B28" s="26"/>
      <c r="C28" s="70" t="s">
        <v>56</v>
      </c>
      <c r="D28" s="71">
        <f>D15/(1+D24)</f>
        <v>111.6592308</v>
      </c>
      <c r="E28" s="42"/>
      <c r="F28" s="39"/>
      <c r="G28" s="40"/>
      <c r="H28" s="39"/>
      <c r="I28" s="39"/>
      <c r="J28" s="39"/>
      <c r="K28" s="18"/>
    </row>
    <row r="29" ht="12.75" customHeight="1">
      <c r="A29" s="13"/>
      <c r="B29" s="26"/>
      <c r="C29" s="70" t="s">
        <v>51</v>
      </c>
      <c r="D29" s="71">
        <f>D28-D6</f>
        <v>3.659230769</v>
      </c>
      <c r="E29" s="42"/>
      <c r="F29" s="39"/>
      <c r="G29" s="40"/>
      <c r="H29" s="39"/>
      <c r="I29" s="39"/>
      <c r="J29" s="39"/>
      <c r="K29" s="18"/>
    </row>
    <row r="30" ht="12.75" customHeight="1">
      <c r="A30" s="25"/>
      <c r="B30" s="26"/>
      <c r="C30" s="26"/>
      <c r="D30" s="26"/>
      <c r="E30" s="26"/>
      <c r="F30" s="26"/>
      <c r="G30" s="26"/>
      <c r="H30" s="26"/>
      <c r="I30" s="26"/>
      <c r="J30" s="26"/>
      <c r="K30" s="27"/>
    </row>
    <row r="31" ht="18.0" customHeight="1">
      <c r="A31" s="13"/>
      <c r="B31" s="22" t="s">
        <v>57</v>
      </c>
      <c r="C31" s="23" t="s">
        <v>58</v>
      </c>
      <c r="D31" s="15"/>
      <c r="E31" s="15"/>
      <c r="F31" s="15"/>
      <c r="G31" s="15"/>
      <c r="H31" s="15"/>
      <c r="I31" s="15"/>
      <c r="J31" s="16"/>
      <c r="K31" s="24"/>
    </row>
    <row r="32" ht="12.75" customHeight="1">
      <c r="A32" s="25"/>
      <c r="B32" s="26"/>
      <c r="C32" s="26"/>
      <c r="D32" s="26"/>
      <c r="E32" s="26"/>
      <c r="F32" s="26"/>
      <c r="G32" s="26"/>
      <c r="H32" s="26"/>
      <c r="I32" s="26"/>
      <c r="J32" s="26"/>
      <c r="K32" s="27"/>
    </row>
    <row r="33" ht="12.75" customHeight="1">
      <c r="A33" s="13"/>
      <c r="B33" s="26"/>
      <c r="C33" s="70" t="s">
        <v>59</v>
      </c>
      <c r="D33" s="71">
        <f>D15-(1-D9)*D10*D7-D7</f>
        <v>3.8056</v>
      </c>
      <c r="E33" s="42"/>
      <c r="F33" s="39"/>
      <c r="G33" s="40"/>
      <c r="H33" s="39"/>
      <c r="I33" s="39"/>
      <c r="J33" s="39"/>
      <c r="K33" s="18"/>
    </row>
    <row r="34" ht="12.75" customHeight="1">
      <c r="A34" s="13"/>
      <c r="B34" s="26"/>
      <c r="C34" s="70" t="s">
        <v>51</v>
      </c>
      <c r="D34" s="71">
        <f>D33/(1+D10)</f>
        <v>3.659230769</v>
      </c>
      <c r="E34" s="42"/>
      <c r="F34" s="39"/>
      <c r="G34" s="40"/>
      <c r="H34" s="39"/>
      <c r="I34" s="39"/>
      <c r="J34" s="39"/>
      <c r="K34" s="18"/>
    </row>
    <row r="35" ht="12.75" customHeight="1">
      <c r="A35" s="66"/>
      <c r="B35" s="67"/>
      <c r="C35" s="67"/>
      <c r="D35" s="67"/>
      <c r="E35" s="67"/>
      <c r="F35" s="67"/>
      <c r="G35" s="67"/>
      <c r="H35" s="67"/>
      <c r="I35" s="67"/>
      <c r="J35" s="67"/>
      <c r="K35" s="68"/>
    </row>
    <row r="36" ht="12.75" customHeight="1">
      <c r="F36" s="69"/>
    </row>
    <row r="37" ht="12.75" customHeight="1">
      <c r="F37" s="69"/>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2:F2"/>
    <mergeCell ref="B4:J4"/>
    <mergeCell ref="C13:J13"/>
    <mergeCell ref="C22:J22"/>
    <mergeCell ref="C26:J26"/>
    <mergeCell ref="C31:J31"/>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0"/>
    <col customWidth="1" min="3" max="3" width="46.71"/>
    <col customWidth="1" min="4" max="4" width="10.29"/>
    <col customWidth="1" min="5" max="5" width="10.86"/>
    <col customWidth="1" min="6" max="8" width="9.29"/>
    <col customWidth="1" min="9" max="26" width="8.71"/>
  </cols>
  <sheetData>
    <row r="1" ht="12.75" customHeight="1">
      <c r="A1" s="9"/>
      <c r="B1" s="10"/>
      <c r="C1" s="10"/>
      <c r="D1" s="10"/>
      <c r="E1" s="10"/>
      <c r="F1" s="10"/>
      <c r="G1" s="10"/>
      <c r="H1" s="10"/>
      <c r="I1" s="10"/>
      <c r="J1" s="10"/>
      <c r="K1" s="11"/>
      <c r="L1" s="12"/>
      <c r="M1" s="12"/>
      <c r="N1" s="12"/>
      <c r="O1" s="12"/>
      <c r="P1" s="12"/>
      <c r="Q1" s="12"/>
      <c r="R1" s="12"/>
      <c r="S1" s="12"/>
      <c r="T1" s="12"/>
      <c r="U1" s="12"/>
      <c r="V1" s="12"/>
      <c r="W1" s="12"/>
      <c r="X1" s="12"/>
      <c r="Y1" s="12"/>
      <c r="Z1" s="12"/>
    </row>
    <row r="2" ht="12.75" customHeight="1">
      <c r="A2" s="13"/>
      <c r="B2" s="14" t="s">
        <v>6</v>
      </c>
      <c r="C2" s="15"/>
      <c r="D2" s="15"/>
      <c r="E2" s="15"/>
      <c r="F2" s="16"/>
      <c r="G2" s="2"/>
      <c r="H2" s="17"/>
      <c r="I2" s="17"/>
      <c r="J2" s="17"/>
      <c r="K2" s="18"/>
      <c r="L2" s="12"/>
      <c r="M2" s="12"/>
      <c r="N2" s="12"/>
      <c r="O2" s="12"/>
      <c r="P2" s="12"/>
      <c r="Q2" s="12"/>
      <c r="R2" s="12"/>
      <c r="S2" s="12"/>
      <c r="T2" s="12"/>
      <c r="U2" s="12"/>
      <c r="V2" s="12"/>
      <c r="W2" s="12"/>
      <c r="X2" s="12"/>
      <c r="Y2" s="12"/>
      <c r="Z2" s="12"/>
    </row>
    <row r="3" ht="12.75" customHeight="1">
      <c r="A3" s="13"/>
      <c r="B3" s="19"/>
      <c r="C3" s="19"/>
      <c r="D3" s="19"/>
      <c r="E3" s="19"/>
      <c r="F3" s="19"/>
      <c r="G3" s="19"/>
      <c r="H3" s="19"/>
      <c r="I3" s="19"/>
      <c r="J3" s="19"/>
      <c r="K3" s="18"/>
      <c r="L3" s="12"/>
      <c r="M3" s="12"/>
      <c r="N3" s="12"/>
      <c r="O3" s="12"/>
      <c r="P3" s="12"/>
      <c r="Q3" s="12"/>
      <c r="R3" s="12"/>
      <c r="S3" s="12"/>
      <c r="T3" s="12"/>
      <c r="U3" s="12"/>
      <c r="V3" s="12"/>
      <c r="W3" s="12"/>
      <c r="X3" s="12"/>
      <c r="Y3" s="12"/>
      <c r="Z3" s="12"/>
    </row>
    <row r="4" ht="60.0" customHeight="1">
      <c r="A4" s="13"/>
      <c r="B4" s="20" t="s">
        <v>60</v>
      </c>
      <c r="C4" s="15"/>
      <c r="D4" s="15"/>
      <c r="E4" s="15"/>
      <c r="F4" s="15"/>
      <c r="G4" s="15"/>
      <c r="H4" s="15"/>
      <c r="I4" s="15"/>
      <c r="J4" s="16"/>
      <c r="K4" s="18"/>
      <c r="L4" s="12"/>
      <c r="M4" s="12"/>
      <c r="N4" s="12"/>
      <c r="O4" s="12"/>
      <c r="P4" s="12"/>
      <c r="Q4" s="12"/>
      <c r="R4" s="12"/>
      <c r="S4" s="12"/>
      <c r="T4" s="12"/>
      <c r="U4" s="12"/>
      <c r="V4" s="12"/>
      <c r="W4" s="12"/>
      <c r="X4" s="12"/>
      <c r="Y4" s="12"/>
      <c r="Z4" s="12"/>
    </row>
    <row r="5" ht="12.75" customHeight="1">
      <c r="A5" s="25"/>
      <c r="B5" s="26"/>
      <c r="C5" s="74"/>
      <c r="D5" s="33">
        <v>0.0</v>
      </c>
      <c r="E5" s="33">
        <v>1.0</v>
      </c>
      <c r="F5" s="33">
        <v>2.0</v>
      </c>
      <c r="G5" s="33">
        <v>3.0</v>
      </c>
      <c r="H5" s="33">
        <v>4.0</v>
      </c>
      <c r="I5" s="26"/>
      <c r="J5" s="26"/>
      <c r="K5" s="27"/>
    </row>
    <row r="6" ht="12.75" customHeight="1">
      <c r="A6" s="25"/>
      <c r="B6" s="26"/>
      <c r="C6" s="36" t="s">
        <v>61</v>
      </c>
      <c r="D6" s="75"/>
      <c r="E6" s="75">
        <v>10.1</v>
      </c>
      <c r="F6" s="75">
        <v>10.4</v>
      </c>
      <c r="G6" s="75">
        <v>10.3</v>
      </c>
      <c r="H6" s="75">
        <v>9.7</v>
      </c>
      <c r="I6" s="26"/>
      <c r="J6" s="26"/>
      <c r="K6" s="27"/>
    </row>
    <row r="7" ht="12.75" customHeight="1">
      <c r="A7" s="25"/>
      <c r="B7" s="26"/>
      <c r="C7" s="76" t="s">
        <v>62</v>
      </c>
      <c r="D7" s="77"/>
      <c r="E7" s="77">
        <v>-4.0</v>
      </c>
      <c r="F7" s="77">
        <v>-4.0</v>
      </c>
      <c r="G7" s="77">
        <v>-3.0</v>
      </c>
      <c r="H7" s="77">
        <v>-2.0</v>
      </c>
      <c r="I7" s="26"/>
      <c r="J7" s="26"/>
      <c r="K7" s="27"/>
    </row>
    <row r="8" ht="12.75" customHeight="1">
      <c r="A8" s="25"/>
      <c r="B8" s="26"/>
      <c r="C8" s="36" t="s">
        <v>63</v>
      </c>
      <c r="D8" s="75"/>
      <c r="E8" s="78">
        <f t="shared" ref="E8:H8" si="1">E6+E7</f>
        <v>6.1</v>
      </c>
      <c r="F8" s="78">
        <f t="shared" si="1"/>
        <v>6.4</v>
      </c>
      <c r="G8" s="78">
        <f t="shared" si="1"/>
        <v>7.3</v>
      </c>
      <c r="H8" s="78">
        <f t="shared" si="1"/>
        <v>7.7</v>
      </c>
      <c r="I8" s="26"/>
      <c r="J8" s="26"/>
      <c r="K8" s="27"/>
    </row>
    <row r="9" ht="12.75" customHeight="1">
      <c r="A9" s="25"/>
      <c r="B9" s="26"/>
      <c r="C9" s="36" t="s">
        <v>64</v>
      </c>
      <c r="D9" s="75"/>
      <c r="E9" s="78">
        <f t="shared" ref="E9:H9" si="2">-E8*$D$33</f>
        <v>-2.501</v>
      </c>
      <c r="F9" s="78">
        <f t="shared" si="2"/>
        <v>-2.624</v>
      </c>
      <c r="G9" s="78">
        <f t="shared" si="2"/>
        <v>-2.993</v>
      </c>
      <c r="H9" s="78">
        <f t="shared" si="2"/>
        <v>-3.157</v>
      </c>
      <c r="I9" s="26"/>
      <c r="J9" s="26"/>
      <c r="K9" s="27"/>
    </row>
    <row r="10" ht="12.75" customHeight="1">
      <c r="A10" s="25"/>
      <c r="B10" s="26"/>
      <c r="C10" s="36" t="s">
        <v>65</v>
      </c>
      <c r="D10" s="75"/>
      <c r="E10" s="75">
        <v>25.0</v>
      </c>
      <c r="F10" s="75">
        <f t="shared" ref="F10:H10" si="3">E10</f>
        <v>25</v>
      </c>
      <c r="G10" s="75">
        <f t="shared" si="3"/>
        <v>25</v>
      </c>
      <c r="H10" s="75">
        <f t="shared" si="3"/>
        <v>25</v>
      </c>
      <c r="I10" s="26"/>
      <c r="J10" s="26"/>
      <c r="K10" s="27"/>
    </row>
    <row r="11" ht="12.75" customHeight="1">
      <c r="A11" s="25"/>
      <c r="B11" s="26"/>
      <c r="C11" s="36" t="s">
        <v>66</v>
      </c>
      <c r="D11" s="75">
        <v>-100.0</v>
      </c>
      <c r="E11" s="75"/>
      <c r="F11" s="75"/>
      <c r="G11" s="75"/>
      <c r="H11" s="75"/>
      <c r="I11" s="26"/>
      <c r="J11" s="26"/>
      <c r="K11" s="27"/>
    </row>
    <row r="12" ht="12.75" customHeight="1">
      <c r="A12" s="25"/>
      <c r="B12" s="26"/>
      <c r="C12" s="36" t="s">
        <v>67</v>
      </c>
      <c r="D12" s="75">
        <v>-20.0</v>
      </c>
      <c r="E12" s="75"/>
      <c r="F12" s="75"/>
      <c r="G12" s="75"/>
      <c r="H12" s="78">
        <f>-D12</f>
        <v>20</v>
      </c>
      <c r="I12" s="26"/>
      <c r="J12" s="26"/>
      <c r="K12" s="27"/>
    </row>
    <row r="13" ht="12.75" customHeight="1">
      <c r="A13" s="25"/>
      <c r="B13" s="26"/>
      <c r="C13" s="76" t="s">
        <v>68</v>
      </c>
      <c r="D13" s="77">
        <v>80.0</v>
      </c>
      <c r="E13" s="77">
        <v>0.0</v>
      </c>
      <c r="F13" s="77">
        <v>-20.0</v>
      </c>
      <c r="G13" s="77">
        <v>-20.0</v>
      </c>
      <c r="H13" s="77">
        <v>-40.0</v>
      </c>
      <c r="I13" s="26"/>
      <c r="J13" s="26"/>
      <c r="K13" s="27"/>
    </row>
    <row r="14" ht="12.75" customHeight="1">
      <c r="A14" s="25"/>
      <c r="B14" s="26"/>
      <c r="C14" s="36" t="s">
        <v>69</v>
      </c>
      <c r="D14" s="78">
        <f t="shared" ref="D14:H14" si="4">SUM(D8:D13)</f>
        <v>-40</v>
      </c>
      <c r="E14" s="78">
        <f t="shared" si="4"/>
        <v>28.599</v>
      </c>
      <c r="F14" s="78">
        <f t="shared" si="4"/>
        <v>8.776</v>
      </c>
      <c r="G14" s="78">
        <f t="shared" si="4"/>
        <v>9.307</v>
      </c>
      <c r="H14" s="78">
        <f t="shared" si="4"/>
        <v>9.543</v>
      </c>
      <c r="I14" s="26"/>
      <c r="J14" s="26"/>
      <c r="K14" s="27"/>
    </row>
    <row r="15" ht="12.75" customHeight="1">
      <c r="A15" s="25"/>
      <c r="B15" s="26"/>
      <c r="C15" s="36" t="s">
        <v>70</v>
      </c>
      <c r="D15" s="75"/>
      <c r="E15" s="75"/>
      <c r="F15" s="75"/>
      <c r="G15" s="75"/>
      <c r="H15" s="75"/>
      <c r="I15" s="26"/>
      <c r="J15" s="26"/>
      <c r="K15" s="27"/>
    </row>
    <row r="16" ht="12.75" customHeight="1">
      <c r="A16" s="25"/>
      <c r="B16" s="26"/>
      <c r="C16" s="36"/>
      <c r="D16" s="75">
        <v>6.0</v>
      </c>
      <c r="E16" s="75"/>
      <c r="F16" s="75"/>
      <c r="G16" s="75"/>
      <c r="H16" s="75"/>
      <c r="I16" s="26"/>
      <c r="J16" s="26"/>
      <c r="K16" s="27"/>
    </row>
    <row r="17" ht="12.75" customHeight="1">
      <c r="A17" s="79"/>
      <c r="B17" s="26"/>
      <c r="C17" s="26"/>
      <c r="D17" s="26"/>
      <c r="E17" s="26"/>
      <c r="F17" s="26"/>
      <c r="G17" s="26"/>
      <c r="H17" s="26"/>
      <c r="I17" s="26"/>
      <c r="J17" s="26"/>
      <c r="K17" s="27"/>
    </row>
    <row r="18" ht="157.5" customHeight="1">
      <c r="A18" s="13"/>
      <c r="B18" s="20" t="s">
        <v>71</v>
      </c>
      <c r="C18" s="15"/>
      <c r="D18" s="15"/>
      <c r="E18" s="15"/>
      <c r="F18" s="15"/>
      <c r="G18" s="15"/>
      <c r="H18" s="15"/>
      <c r="I18" s="15"/>
      <c r="J18" s="16"/>
      <c r="K18" s="18"/>
      <c r="L18" s="12"/>
      <c r="M18" s="12"/>
      <c r="N18" s="12"/>
      <c r="O18" s="12"/>
      <c r="P18" s="12"/>
      <c r="Q18" s="12"/>
      <c r="R18" s="12"/>
      <c r="S18" s="12"/>
      <c r="T18" s="12"/>
      <c r="U18" s="12"/>
      <c r="V18" s="12"/>
      <c r="W18" s="12"/>
      <c r="X18" s="12"/>
      <c r="Y18" s="12"/>
      <c r="Z18" s="12"/>
    </row>
    <row r="19" ht="12.75" customHeight="1">
      <c r="A19" s="25"/>
      <c r="B19" s="26"/>
      <c r="C19" s="26"/>
      <c r="D19" s="26"/>
      <c r="E19" s="26"/>
      <c r="F19" s="26"/>
      <c r="G19" s="26"/>
      <c r="H19" s="26"/>
      <c r="I19" s="26"/>
      <c r="J19" s="26"/>
      <c r="K19" s="27"/>
    </row>
    <row r="20" ht="63.75" customHeight="1">
      <c r="A20" s="13"/>
      <c r="B20" s="20" t="s">
        <v>72</v>
      </c>
      <c r="C20" s="15"/>
      <c r="D20" s="15"/>
      <c r="E20" s="15"/>
      <c r="F20" s="15"/>
      <c r="G20" s="15"/>
      <c r="H20" s="15"/>
      <c r="I20" s="15"/>
      <c r="J20" s="16"/>
      <c r="K20" s="18"/>
      <c r="L20" s="12"/>
      <c r="M20" s="12"/>
      <c r="N20" s="12"/>
      <c r="O20" s="12"/>
      <c r="P20" s="12"/>
      <c r="Q20" s="12"/>
      <c r="R20" s="12"/>
      <c r="S20" s="12"/>
      <c r="T20" s="12"/>
      <c r="U20" s="12"/>
      <c r="V20" s="12"/>
      <c r="W20" s="12"/>
      <c r="X20" s="12"/>
      <c r="Y20" s="12"/>
      <c r="Z20" s="12"/>
    </row>
    <row r="21" ht="5.25" customHeight="1">
      <c r="A21" s="13"/>
      <c r="B21" s="21"/>
      <c r="C21" s="21"/>
      <c r="D21" s="21"/>
      <c r="E21" s="21"/>
      <c r="F21" s="21"/>
      <c r="G21" s="21"/>
      <c r="H21" s="21"/>
      <c r="I21" s="21"/>
      <c r="J21" s="21"/>
      <c r="K21" s="18"/>
      <c r="L21" s="12"/>
      <c r="M21" s="12"/>
      <c r="N21" s="12"/>
      <c r="O21" s="12"/>
      <c r="P21" s="12"/>
      <c r="Q21" s="12"/>
      <c r="R21" s="12"/>
      <c r="S21" s="12"/>
      <c r="T21" s="12"/>
      <c r="U21" s="12"/>
      <c r="V21" s="12"/>
      <c r="W21" s="12"/>
      <c r="X21" s="12"/>
      <c r="Y21" s="12"/>
      <c r="Z21" s="12"/>
    </row>
    <row r="22" ht="18.75" customHeight="1">
      <c r="A22" s="13"/>
      <c r="B22" s="22" t="s">
        <v>15</v>
      </c>
      <c r="C22" s="23" t="s">
        <v>73</v>
      </c>
      <c r="D22" s="15"/>
      <c r="E22" s="15"/>
      <c r="F22" s="15"/>
      <c r="G22" s="15"/>
      <c r="H22" s="15"/>
      <c r="I22" s="15"/>
      <c r="J22" s="16"/>
      <c r="K22" s="24"/>
    </row>
    <row r="23" ht="4.5" customHeight="1">
      <c r="A23" s="25"/>
      <c r="B23" s="26"/>
      <c r="C23" s="26"/>
      <c r="D23" s="26"/>
      <c r="E23" s="26"/>
      <c r="F23" s="26"/>
      <c r="G23" s="26"/>
      <c r="H23" s="26"/>
      <c r="I23" s="26"/>
      <c r="J23" s="26"/>
      <c r="K23" s="27"/>
    </row>
    <row r="24" ht="18.75" customHeight="1">
      <c r="A24" s="80"/>
      <c r="B24" s="22" t="s">
        <v>28</v>
      </c>
      <c r="C24" s="23" t="s">
        <v>74</v>
      </c>
      <c r="D24" s="15"/>
      <c r="E24" s="15"/>
      <c r="F24" s="15"/>
      <c r="G24" s="15"/>
      <c r="H24" s="15"/>
      <c r="I24" s="15"/>
      <c r="J24" s="16"/>
      <c r="K24" s="24"/>
    </row>
    <row r="25" ht="4.5" customHeight="1">
      <c r="A25" s="25"/>
      <c r="B25" s="26"/>
      <c r="C25" s="26"/>
      <c r="D25" s="26"/>
      <c r="E25" s="26"/>
      <c r="F25" s="26"/>
      <c r="G25" s="26"/>
      <c r="H25" s="26"/>
      <c r="I25" s="26"/>
      <c r="J25" s="26"/>
      <c r="K25" s="27"/>
    </row>
    <row r="26" ht="20.25" customHeight="1">
      <c r="A26" s="80"/>
      <c r="B26" s="22" t="s">
        <v>54</v>
      </c>
      <c r="C26" s="23" t="s">
        <v>75</v>
      </c>
      <c r="D26" s="15"/>
      <c r="E26" s="15"/>
      <c r="F26" s="15"/>
      <c r="G26" s="15"/>
      <c r="H26" s="15"/>
      <c r="I26" s="15"/>
      <c r="J26" s="16"/>
      <c r="K26" s="24"/>
    </row>
    <row r="27" ht="18.0" customHeight="1">
      <c r="A27" s="25"/>
      <c r="B27" s="26"/>
      <c r="C27" s="26"/>
      <c r="D27" s="26"/>
      <c r="E27" s="26"/>
      <c r="F27" s="26"/>
      <c r="G27" s="26"/>
      <c r="H27" s="26"/>
      <c r="I27" s="26"/>
      <c r="J27" s="26"/>
      <c r="K27" s="27"/>
    </row>
    <row r="28" ht="24.75" customHeight="1">
      <c r="A28" s="25"/>
      <c r="B28" s="26"/>
      <c r="C28" s="74"/>
      <c r="D28" s="40" t="s">
        <v>76</v>
      </c>
      <c r="E28" s="33">
        <v>0.0</v>
      </c>
      <c r="F28" s="33">
        <v>1.0</v>
      </c>
      <c r="G28" s="33">
        <v>2.0</v>
      </c>
      <c r="H28" s="33">
        <v>3.0</v>
      </c>
      <c r="I28" s="33">
        <v>4.0</v>
      </c>
      <c r="J28" s="26"/>
      <c r="K28" s="27"/>
    </row>
    <row r="29" ht="12.75" customHeight="1">
      <c r="A29" s="25"/>
      <c r="B29" s="26"/>
      <c r="C29" s="36" t="s">
        <v>43</v>
      </c>
      <c r="D29" s="81"/>
      <c r="E29" s="82">
        <f>E37</f>
        <v>80</v>
      </c>
      <c r="F29" s="82">
        <f t="shared" ref="F29:I29" si="5">E29+F37</f>
        <v>80</v>
      </c>
      <c r="G29" s="82">
        <f t="shared" si="5"/>
        <v>60</v>
      </c>
      <c r="H29" s="82">
        <f t="shared" si="5"/>
        <v>40</v>
      </c>
      <c r="I29" s="82">
        <f t="shared" si="5"/>
        <v>0</v>
      </c>
      <c r="J29" s="26"/>
      <c r="K29" s="27"/>
    </row>
    <row r="30" ht="12.75" customHeight="1">
      <c r="A30" s="25"/>
      <c r="B30" s="26"/>
      <c r="C30" s="36" t="s">
        <v>61</v>
      </c>
      <c r="D30" s="26"/>
      <c r="E30" s="26"/>
      <c r="F30" s="48">
        <v>10.1</v>
      </c>
      <c r="G30" s="48">
        <v>10.4</v>
      </c>
      <c r="H30" s="48">
        <v>10.3</v>
      </c>
      <c r="I30" s="48">
        <v>9.7</v>
      </c>
      <c r="J30" s="26"/>
      <c r="K30" s="27"/>
    </row>
    <row r="31" ht="12.75" customHeight="1">
      <c r="A31" s="25"/>
      <c r="B31" s="26"/>
      <c r="C31" s="36" t="s">
        <v>77</v>
      </c>
      <c r="D31" s="83">
        <v>0.05</v>
      </c>
      <c r="E31" s="26"/>
      <c r="F31" s="82">
        <f t="shared" ref="F31:I31" si="6">-$D$31*E29</f>
        <v>-4</v>
      </c>
      <c r="G31" s="82">
        <f t="shared" si="6"/>
        <v>-4</v>
      </c>
      <c r="H31" s="82">
        <f t="shared" si="6"/>
        <v>-3</v>
      </c>
      <c r="I31" s="82">
        <f t="shared" si="6"/>
        <v>-2</v>
      </c>
      <c r="J31" s="26"/>
      <c r="K31" s="27"/>
    </row>
    <row r="32" ht="12.75" customHeight="1">
      <c r="A32" s="25"/>
      <c r="B32" s="26"/>
      <c r="C32" s="36" t="s">
        <v>63</v>
      </c>
      <c r="D32" s="26"/>
      <c r="E32" s="26"/>
      <c r="F32" s="82">
        <f t="shared" ref="F32:I32" si="7">F30+F31</f>
        <v>6.1</v>
      </c>
      <c r="G32" s="82">
        <f t="shared" si="7"/>
        <v>6.4</v>
      </c>
      <c r="H32" s="82">
        <f t="shared" si="7"/>
        <v>7.3</v>
      </c>
      <c r="I32" s="82">
        <f t="shared" si="7"/>
        <v>7.7</v>
      </c>
      <c r="J32" s="26"/>
      <c r="K32" s="27"/>
    </row>
    <row r="33" ht="12.75" customHeight="1">
      <c r="A33" s="25"/>
      <c r="B33" s="26"/>
      <c r="C33" s="36" t="s">
        <v>64</v>
      </c>
      <c r="D33" s="83">
        <v>0.41</v>
      </c>
      <c r="E33" s="26"/>
      <c r="F33" s="82">
        <f t="shared" ref="F33:I33" si="8">-F32*$D$33</f>
        <v>-2.501</v>
      </c>
      <c r="G33" s="82">
        <f t="shared" si="8"/>
        <v>-2.624</v>
      </c>
      <c r="H33" s="82">
        <f t="shared" si="8"/>
        <v>-2.993</v>
      </c>
      <c r="I33" s="82">
        <f t="shared" si="8"/>
        <v>-3.157</v>
      </c>
      <c r="J33" s="26"/>
      <c r="K33" s="27"/>
    </row>
    <row r="34" ht="12.75" customHeight="1">
      <c r="A34" s="25"/>
      <c r="B34" s="26"/>
      <c r="C34" s="36" t="s">
        <v>65</v>
      </c>
      <c r="D34" s="26"/>
      <c r="E34" s="26"/>
      <c r="F34" s="48">
        <v>25.0</v>
      </c>
      <c r="G34" s="48">
        <f t="shared" ref="G34:I34" si="9">F34</f>
        <v>25</v>
      </c>
      <c r="H34" s="48">
        <f t="shared" si="9"/>
        <v>25</v>
      </c>
      <c r="I34" s="48">
        <f t="shared" si="9"/>
        <v>25</v>
      </c>
      <c r="J34" s="26"/>
      <c r="K34" s="27"/>
    </row>
    <row r="35" ht="12.75" customHeight="1">
      <c r="A35" s="25"/>
      <c r="B35" s="26"/>
      <c r="C35" s="36" t="s">
        <v>66</v>
      </c>
      <c r="D35" s="26"/>
      <c r="E35" s="48">
        <v>-100.0</v>
      </c>
      <c r="F35" s="26"/>
      <c r="G35" s="26"/>
      <c r="H35" s="26"/>
      <c r="I35" s="26"/>
      <c r="J35" s="26"/>
      <c r="K35" s="27"/>
    </row>
    <row r="36" ht="12.75" customHeight="1">
      <c r="A36" s="25"/>
      <c r="B36" s="26"/>
      <c r="C36" s="36" t="s">
        <v>67</v>
      </c>
      <c r="D36" s="26"/>
      <c r="E36" s="48">
        <v>-20.0</v>
      </c>
      <c r="F36" s="26"/>
      <c r="G36" s="26"/>
      <c r="H36" s="26"/>
      <c r="I36" s="48">
        <f>-E36</f>
        <v>20</v>
      </c>
      <c r="J36" s="26"/>
      <c r="K36" s="27"/>
    </row>
    <row r="37" ht="12.75" customHeight="1">
      <c r="A37" s="25"/>
      <c r="B37" s="26"/>
      <c r="C37" s="36" t="s">
        <v>68</v>
      </c>
      <c r="D37" s="26"/>
      <c r="E37" s="48">
        <v>80.0</v>
      </c>
      <c r="F37" s="48">
        <v>0.0</v>
      </c>
      <c r="G37" s="48">
        <v>-20.0</v>
      </c>
      <c r="H37" s="48">
        <v>-20.0</v>
      </c>
      <c r="I37" s="48">
        <v>-40.0</v>
      </c>
      <c r="J37" s="26"/>
      <c r="K37" s="27"/>
    </row>
    <row r="38" ht="12.75" customHeight="1">
      <c r="A38" s="25"/>
      <c r="B38" s="26"/>
      <c r="C38" s="36" t="s">
        <v>78</v>
      </c>
      <c r="D38" s="26"/>
      <c r="E38" s="82">
        <f t="shared" ref="E38:I38" si="10">SUM(E32:E37)</f>
        <v>-40</v>
      </c>
      <c r="F38" s="82">
        <f t="shared" si="10"/>
        <v>28.599</v>
      </c>
      <c r="G38" s="82">
        <f t="shared" si="10"/>
        <v>8.776</v>
      </c>
      <c r="H38" s="82">
        <f t="shared" si="10"/>
        <v>9.307</v>
      </c>
      <c r="I38" s="82">
        <f t="shared" si="10"/>
        <v>9.543</v>
      </c>
      <c r="J38" s="26"/>
      <c r="K38" s="27"/>
    </row>
    <row r="39" ht="12.75" customHeight="1">
      <c r="A39" s="25"/>
      <c r="B39" s="26"/>
      <c r="C39" s="36"/>
      <c r="D39" s="26"/>
      <c r="E39" s="84"/>
      <c r="F39" s="85"/>
      <c r="G39" s="85"/>
      <c r="H39" s="85"/>
      <c r="I39" s="85"/>
      <c r="J39" s="26"/>
      <c r="K39" s="27"/>
    </row>
    <row r="40" ht="12.75" customHeight="1">
      <c r="A40" s="25"/>
      <c r="B40" s="26"/>
      <c r="C40" s="36" t="s">
        <v>79</v>
      </c>
      <c r="D40" s="73">
        <v>0.11</v>
      </c>
      <c r="E40" s="82">
        <f t="array" ref="E40">NPV(D40,F38:I38)+E38</f>
        <v>5.979131211</v>
      </c>
      <c r="F40" s="26"/>
      <c r="G40" s="26"/>
      <c r="H40" s="26"/>
      <c r="I40" s="26"/>
      <c r="J40" s="26"/>
      <c r="K40" s="27"/>
    </row>
    <row r="41" ht="12.75" customHeight="1">
      <c r="A41" s="25"/>
      <c r="B41" s="26"/>
      <c r="C41" s="26"/>
      <c r="D41" s="26"/>
      <c r="E41" s="26"/>
      <c r="F41" s="26"/>
      <c r="G41" s="26"/>
      <c r="H41" s="26"/>
      <c r="I41" s="26"/>
      <c r="J41" s="26"/>
      <c r="K41" s="27"/>
    </row>
    <row r="42" ht="12.75" customHeight="1">
      <c r="A42" s="25"/>
      <c r="B42" s="22" t="s">
        <v>15</v>
      </c>
      <c r="C42" s="36" t="s">
        <v>80</v>
      </c>
      <c r="D42" s="26"/>
      <c r="E42" s="55">
        <f t="shared" ref="E42:I42" si="11">-$D$33*E31</f>
        <v>0</v>
      </c>
      <c r="F42" s="65">
        <f t="shared" si="11"/>
        <v>1.64</v>
      </c>
      <c r="G42" s="65">
        <f t="shared" si="11"/>
        <v>1.64</v>
      </c>
      <c r="H42" s="65">
        <f t="shared" si="11"/>
        <v>1.23</v>
      </c>
      <c r="I42" s="65">
        <f t="shared" si="11"/>
        <v>0.82</v>
      </c>
      <c r="J42" s="26"/>
      <c r="K42" s="27"/>
    </row>
    <row r="43" ht="12.75" customHeight="1">
      <c r="A43" s="25"/>
      <c r="B43" s="86"/>
      <c r="C43" s="36" t="s">
        <v>81</v>
      </c>
      <c r="D43" s="26"/>
      <c r="E43" s="65">
        <f t="array" ref="E43">NPV(D31,F42:I42)</f>
        <v>4.786569382</v>
      </c>
      <c r="F43" s="87"/>
      <c r="G43" s="87"/>
      <c r="H43" s="87"/>
      <c r="I43" s="87"/>
      <c r="J43" s="26"/>
      <c r="K43" s="27"/>
    </row>
    <row r="44" ht="12.75" customHeight="1">
      <c r="A44" s="25"/>
      <c r="B44" s="86"/>
      <c r="C44" s="26"/>
      <c r="D44" s="26"/>
      <c r="E44" s="87"/>
      <c r="F44" s="87"/>
      <c r="G44" s="87"/>
      <c r="H44" s="87"/>
      <c r="I44" s="87"/>
      <c r="J44" s="26"/>
      <c r="K44" s="27"/>
    </row>
    <row r="45" ht="12.75" customHeight="1">
      <c r="A45" s="25"/>
      <c r="B45" s="22" t="s">
        <v>28</v>
      </c>
      <c r="C45" s="36" t="s">
        <v>82</v>
      </c>
      <c r="D45" s="26"/>
      <c r="E45" s="87"/>
      <c r="F45" s="87"/>
      <c r="G45" s="87"/>
      <c r="H45" s="87"/>
      <c r="I45" s="87"/>
      <c r="J45" s="26"/>
      <c r="K45" s="27"/>
    </row>
    <row r="46" ht="12.75" customHeight="1">
      <c r="A46" s="25"/>
      <c r="B46" s="86"/>
      <c r="C46" s="36" t="s">
        <v>61</v>
      </c>
      <c r="D46" s="26"/>
      <c r="E46" s="65" t="str">
        <f t="shared" ref="E46:I46" si="12">E30</f>
        <v/>
      </c>
      <c r="F46" s="65">
        <f t="shared" si="12"/>
        <v>10.1</v>
      </c>
      <c r="G46" s="65">
        <f t="shared" si="12"/>
        <v>10.4</v>
      </c>
      <c r="H46" s="65">
        <f t="shared" si="12"/>
        <v>10.3</v>
      </c>
      <c r="I46" s="65">
        <f t="shared" si="12"/>
        <v>9.7</v>
      </c>
      <c r="J46" s="26"/>
      <c r="K46" s="27"/>
    </row>
    <row r="47" ht="12.75" customHeight="1">
      <c r="A47" s="25"/>
      <c r="B47" s="86"/>
      <c r="C47" s="36" t="s">
        <v>83</v>
      </c>
      <c r="D47" s="26"/>
      <c r="E47" s="65">
        <f t="shared" ref="E47:I47" si="13">E46*(1-$D$33)</f>
        <v>0</v>
      </c>
      <c r="F47" s="65">
        <f t="shared" si="13"/>
        <v>5.959</v>
      </c>
      <c r="G47" s="65">
        <f t="shared" si="13"/>
        <v>6.136</v>
      </c>
      <c r="H47" s="65">
        <f t="shared" si="13"/>
        <v>6.077</v>
      </c>
      <c r="I47" s="65">
        <f t="shared" si="13"/>
        <v>5.723</v>
      </c>
      <c r="J47" s="26"/>
      <c r="K47" s="27"/>
    </row>
    <row r="48" ht="12.75" customHeight="1">
      <c r="A48" s="25"/>
      <c r="B48" s="86"/>
      <c r="C48" s="36" t="s">
        <v>84</v>
      </c>
      <c r="D48" s="26"/>
      <c r="E48" s="65" t="str">
        <f t="shared" ref="E48:I48" si="14">E34</f>
        <v/>
      </c>
      <c r="F48" s="65">
        <f t="shared" si="14"/>
        <v>25</v>
      </c>
      <c r="G48" s="65">
        <f t="shared" si="14"/>
        <v>25</v>
      </c>
      <c r="H48" s="65">
        <f t="shared" si="14"/>
        <v>25</v>
      </c>
      <c r="I48" s="65">
        <f t="shared" si="14"/>
        <v>25</v>
      </c>
      <c r="J48" s="26"/>
      <c r="K48" s="27"/>
    </row>
    <row r="49" ht="12.75" customHeight="1">
      <c r="A49" s="25"/>
      <c r="B49" s="86"/>
      <c r="C49" s="36" t="str">
        <f t="shared" ref="C49:C50" si="16">C35</f>
        <v>Spese in conto capitale</v>
      </c>
      <c r="D49" s="26"/>
      <c r="E49" s="65">
        <f t="shared" ref="E49:I49" si="15">E35</f>
        <v>-100</v>
      </c>
      <c r="F49" s="65" t="str">
        <f t="shared" si="15"/>
        <v/>
      </c>
      <c r="G49" s="65" t="str">
        <f t="shared" si="15"/>
        <v/>
      </c>
      <c r="H49" s="65" t="str">
        <f t="shared" si="15"/>
        <v/>
      </c>
      <c r="I49" s="65" t="str">
        <f t="shared" si="15"/>
        <v/>
      </c>
      <c r="J49" s="26"/>
      <c r="K49" s="27"/>
    </row>
    <row r="50" ht="12.75" customHeight="1">
      <c r="A50" s="25"/>
      <c r="B50" s="86"/>
      <c r="C50" s="36" t="str">
        <f t="shared" si="16"/>
        <v>Variazione del CCN</v>
      </c>
      <c r="D50" s="26"/>
      <c r="E50" s="65">
        <f t="shared" ref="E50:I50" si="17">E36</f>
        <v>-20</v>
      </c>
      <c r="F50" s="65" t="str">
        <f t="shared" si="17"/>
        <v/>
      </c>
      <c r="G50" s="65" t="str">
        <f t="shared" si="17"/>
        <v/>
      </c>
      <c r="H50" s="65" t="str">
        <f t="shared" si="17"/>
        <v/>
      </c>
      <c r="I50" s="65">
        <f t="shared" si="17"/>
        <v>20</v>
      </c>
      <c r="J50" s="26"/>
      <c r="K50" s="27"/>
      <c r="M50" s="88"/>
    </row>
    <row r="51" ht="12.75" customHeight="1">
      <c r="A51" s="25"/>
      <c r="B51" s="86"/>
      <c r="C51" s="36" t="s">
        <v>85</v>
      </c>
      <c r="D51" s="26"/>
      <c r="E51" s="65">
        <f t="shared" ref="E51:I51" si="18">SUM(E47:E50)</f>
        <v>-120</v>
      </c>
      <c r="F51" s="65">
        <f t="shared" si="18"/>
        <v>30.959</v>
      </c>
      <c r="G51" s="65">
        <f t="shared" si="18"/>
        <v>31.136</v>
      </c>
      <c r="H51" s="65">
        <f t="shared" si="18"/>
        <v>31.077</v>
      </c>
      <c r="I51" s="65">
        <f t="shared" si="18"/>
        <v>50.723</v>
      </c>
      <c r="J51" s="26"/>
      <c r="K51" s="27"/>
    </row>
    <row r="52" ht="12.75" customHeight="1">
      <c r="A52" s="25"/>
      <c r="B52" s="86"/>
      <c r="C52" s="26"/>
      <c r="D52" s="26"/>
      <c r="E52" s="26"/>
      <c r="F52" s="26"/>
      <c r="G52" s="26"/>
      <c r="H52" s="26"/>
      <c r="I52" s="26"/>
      <c r="J52" s="26"/>
      <c r="K52" s="27"/>
    </row>
    <row r="53" ht="12.75" customHeight="1">
      <c r="A53" s="25"/>
      <c r="B53" s="22" t="s">
        <v>54</v>
      </c>
      <c r="C53" s="36" t="s">
        <v>86</v>
      </c>
      <c r="D53" s="83">
        <v>0.2</v>
      </c>
      <c r="E53" s="26"/>
      <c r="F53" s="26"/>
      <c r="G53" s="26"/>
      <c r="H53" s="26"/>
      <c r="I53" s="26"/>
      <c r="J53" s="26"/>
      <c r="K53" s="27"/>
    </row>
    <row r="54" ht="12.75" customHeight="1">
      <c r="A54" s="25"/>
      <c r="B54" s="86"/>
      <c r="C54" s="36" t="s">
        <v>87</v>
      </c>
      <c r="D54" s="64">
        <f>1/(1+D53)*D40+D53/(1+D53)*D31</f>
        <v>0.1</v>
      </c>
      <c r="E54" s="26"/>
      <c r="F54" s="26"/>
      <c r="G54" s="26"/>
      <c r="H54" s="26"/>
      <c r="I54" s="26"/>
      <c r="J54" s="26"/>
      <c r="K54" s="27"/>
    </row>
    <row r="55" ht="12.75" customHeight="1">
      <c r="A55" s="25"/>
      <c r="B55" s="86"/>
      <c r="C55" s="36" t="s">
        <v>88</v>
      </c>
      <c r="D55" s="65">
        <f t="array" ref="D55">NPV(D54,F51:I51)+E51</f>
        <v>-8.130121576</v>
      </c>
      <c r="E55" s="26"/>
      <c r="F55" s="26"/>
      <c r="G55" s="26"/>
      <c r="H55" s="26"/>
      <c r="I55" s="26"/>
      <c r="J55" s="26"/>
      <c r="K55" s="27"/>
    </row>
    <row r="56" ht="12.75" customHeight="1">
      <c r="A56" s="25"/>
      <c r="B56" s="86"/>
      <c r="C56" s="36" t="s">
        <v>89</v>
      </c>
      <c r="D56" s="65">
        <f>E43</f>
        <v>4.786569382</v>
      </c>
      <c r="E56" s="26"/>
      <c r="F56" s="26"/>
      <c r="G56" s="26"/>
      <c r="H56" s="26"/>
      <c r="I56" s="26"/>
      <c r="J56" s="26"/>
      <c r="K56" s="27"/>
    </row>
    <row r="57" ht="12.75" customHeight="1">
      <c r="A57" s="25"/>
      <c r="B57" s="26"/>
      <c r="C57" s="36" t="s">
        <v>90</v>
      </c>
      <c r="D57" s="65">
        <f>D55+D56</f>
        <v>-3.343552194</v>
      </c>
      <c r="E57" s="26"/>
      <c r="F57" s="26"/>
      <c r="G57" s="26"/>
      <c r="H57" s="26"/>
      <c r="I57" s="26"/>
      <c r="J57" s="26"/>
      <c r="K57" s="27"/>
    </row>
    <row r="58" ht="12.75" customHeight="1">
      <c r="A58" s="66"/>
      <c r="B58" s="67"/>
      <c r="C58" s="67"/>
      <c r="D58" s="67"/>
      <c r="E58" s="67"/>
      <c r="F58" s="67"/>
      <c r="G58" s="67"/>
      <c r="H58" s="67"/>
      <c r="I58" s="67"/>
      <c r="J58" s="67"/>
      <c r="K58" s="68"/>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2:F2"/>
    <mergeCell ref="B4:J4"/>
    <mergeCell ref="B18:J18"/>
    <mergeCell ref="B20:J20"/>
    <mergeCell ref="C22:J22"/>
    <mergeCell ref="C24:J24"/>
    <mergeCell ref="C26:J26"/>
  </mergeCells>
  <printOptions/>
  <pageMargins bottom="1.0" footer="0.0" header="0.0" left="0.75" right="0.75" top="1.0"/>
  <pageSetup orientation="portrait"/>
  <rowBreaks count="1" manualBreakCount="1">
    <brk id="41" man="1"/>
  </row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71"/>
    <col customWidth="1" min="2" max="2" width="8.86"/>
    <col customWidth="1" min="3" max="3" width="45.14"/>
    <col customWidth="1" min="4" max="5" width="10.14"/>
    <col customWidth="1" min="6" max="8" width="8.71"/>
    <col customWidth="1" min="9" max="9" width="10.29"/>
    <col customWidth="1" min="10" max="26" width="8.71"/>
  </cols>
  <sheetData>
    <row r="1" ht="12.75" customHeight="1">
      <c r="A1" s="9"/>
      <c r="B1" s="10"/>
      <c r="C1" s="10"/>
      <c r="D1" s="10"/>
      <c r="E1" s="10"/>
      <c r="F1" s="10"/>
      <c r="G1" s="10"/>
      <c r="H1" s="10"/>
      <c r="I1" s="10"/>
      <c r="J1" s="10"/>
      <c r="K1" s="11"/>
      <c r="L1" s="12"/>
      <c r="M1" s="12"/>
      <c r="N1" s="12"/>
      <c r="O1" s="12"/>
      <c r="P1" s="12"/>
      <c r="Q1" s="12"/>
      <c r="R1" s="12"/>
      <c r="S1" s="12"/>
      <c r="T1" s="12"/>
      <c r="U1" s="12"/>
      <c r="V1" s="12"/>
      <c r="W1" s="12"/>
      <c r="X1" s="12"/>
      <c r="Y1" s="12"/>
      <c r="Z1" s="12"/>
    </row>
    <row r="2" ht="12.75" customHeight="1">
      <c r="A2" s="13"/>
      <c r="B2" s="14" t="s">
        <v>8</v>
      </c>
      <c r="C2" s="15"/>
      <c r="D2" s="15"/>
      <c r="E2" s="15"/>
      <c r="F2" s="16"/>
      <c r="G2" s="2"/>
      <c r="H2" s="17"/>
      <c r="I2" s="17"/>
      <c r="J2" s="17"/>
      <c r="K2" s="18"/>
      <c r="L2" s="12"/>
      <c r="M2" s="12"/>
      <c r="N2" s="12"/>
      <c r="O2" s="12"/>
      <c r="P2" s="12"/>
      <c r="Q2" s="12"/>
      <c r="R2" s="12"/>
      <c r="S2" s="12"/>
      <c r="T2" s="12"/>
      <c r="U2" s="12"/>
      <c r="V2" s="12"/>
      <c r="W2" s="12"/>
      <c r="X2" s="12"/>
      <c r="Y2" s="12"/>
      <c r="Z2" s="12"/>
    </row>
    <row r="3" ht="12.75" customHeight="1">
      <c r="A3" s="13"/>
      <c r="B3" s="19"/>
      <c r="C3" s="19"/>
      <c r="D3" s="19"/>
      <c r="E3" s="19"/>
      <c r="F3" s="19"/>
      <c r="G3" s="19"/>
      <c r="H3" s="19"/>
      <c r="I3" s="19"/>
      <c r="J3" s="19"/>
      <c r="K3" s="18"/>
      <c r="L3" s="12"/>
      <c r="M3" s="12"/>
      <c r="N3" s="12"/>
      <c r="O3" s="12"/>
      <c r="P3" s="12"/>
      <c r="Q3" s="12"/>
      <c r="R3" s="12"/>
      <c r="S3" s="12"/>
      <c r="T3" s="12"/>
      <c r="U3" s="12"/>
      <c r="V3" s="12"/>
      <c r="W3" s="12"/>
      <c r="X3" s="12"/>
      <c r="Y3" s="12"/>
      <c r="Z3" s="12"/>
    </row>
    <row r="4" ht="179.25" customHeight="1">
      <c r="A4" s="13"/>
      <c r="B4" s="20" t="s">
        <v>91</v>
      </c>
      <c r="C4" s="15"/>
      <c r="D4" s="15"/>
      <c r="E4" s="15"/>
      <c r="F4" s="15"/>
      <c r="G4" s="15"/>
      <c r="H4" s="15"/>
      <c r="I4" s="15"/>
      <c r="J4" s="16"/>
      <c r="K4" s="18"/>
      <c r="L4" s="12"/>
      <c r="M4" s="12"/>
      <c r="N4" s="12"/>
      <c r="O4" s="12"/>
      <c r="P4" s="12"/>
      <c r="Q4" s="12"/>
      <c r="R4" s="12"/>
      <c r="S4" s="12"/>
      <c r="T4" s="12"/>
      <c r="U4" s="12"/>
      <c r="V4" s="12"/>
      <c r="W4" s="12"/>
      <c r="X4" s="12"/>
      <c r="Y4" s="12"/>
      <c r="Z4" s="12"/>
    </row>
    <row r="5" ht="12.75" customHeight="1">
      <c r="A5" s="79"/>
      <c r="B5" s="26"/>
      <c r="C5" s="26"/>
      <c r="D5" s="26"/>
      <c r="E5" s="26"/>
      <c r="F5" s="26"/>
      <c r="G5" s="26"/>
      <c r="H5" s="26"/>
      <c r="I5" s="26"/>
      <c r="J5" s="26"/>
      <c r="K5" s="27"/>
    </row>
    <row r="6" ht="12.75" customHeight="1">
      <c r="A6" s="13"/>
      <c r="B6" s="26"/>
      <c r="C6" s="19" t="s">
        <v>92</v>
      </c>
      <c r="D6" s="40">
        <v>0.0</v>
      </c>
      <c r="E6" s="40">
        <v>10.0</v>
      </c>
      <c r="F6" s="40">
        <v>20.0</v>
      </c>
      <c r="G6" s="40">
        <v>30.0</v>
      </c>
      <c r="H6" s="40">
        <v>40.0</v>
      </c>
      <c r="I6" s="40">
        <v>50.0</v>
      </c>
      <c r="J6" s="29"/>
      <c r="K6" s="18"/>
    </row>
    <row r="7" ht="26.25" customHeight="1">
      <c r="A7" s="13"/>
      <c r="B7" s="26"/>
      <c r="C7" s="19" t="s">
        <v>93</v>
      </c>
      <c r="D7" s="43">
        <v>0.0</v>
      </c>
      <c r="E7" s="43">
        <v>-0.16</v>
      </c>
      <c r="F7" s="43">
        <v>-1.81</v>
      </c>
      <c r="G7" s="43">
        <v>-3.52</v>
      </c>
      <c r="H7" s="43">
        <v>-7.41</v>
      </c>
      <c r="I7" s="43">
        <v>-11.46</v>
      </c>
      <c r="J7" s="44"/>
      <c r="K7" s="18"/>
    </row>
    <row r="8" ht="12.75" customHeight="1">
      <c r="A8" s="13"/>
      <c r="B8" s="26"/>
      <c r="C8" s="19"/>
      <c r="D8" s="44"/>
      <c r="E8" s="44"/>
      <c r="F8" s="44"/>
      <c r="G8" s="44"/>
      <c r="H8" s="44"/>
      <c r="I8" s="44"/>
      <c r="J8" s="44"/>
      <c r="K8" s="18"/>
    </row>
    <row r="9" ht="12.75" customHeight="1">
      <c r="A9" s="25"/>
      <c r="B9" s="26"/>
      <c r="C9" s="26"/>
      <c r="D9" s="26"/>
      <c r="E9" s="26"/>
      <c r="F9" s="26"/>
      <c r="G9" s="26"/>
      <c r="H9" s="26"/>
      <c r="I9" s="26"/>
      <c r="J9" s="26"/>
      <c r="K9" s="27"/>
    </row>
    <row r="10" ht="18.75" customHeight="1">
      <c r="A10" s="13"/>
      <c r="B10" s="22" t="s">
        <v>15</v>
      </c>
      <c r="C10" s="23" t="s">
        <v>94</v>
      </c>
      <c r="D10" s="15"/>
      <c r="E10" s="15"/>
      <c r="F10" s="15"/>
      <c r="G10" s="15"/>
      <c r="H10" s="15"/>
      <c r="I10" s="15"/>
      <c r="J10" s="16"/>
      <c r="K10" s="24"/>
    </row>
    <row r="11" ht="4.5" customHeight="1">
      <c r="A11" s="25"/>
      <c r="B11" s="26"/>
      <c r="C11" s="26"/>
      <c r="D11" s="26"/>
      <c r="E11" s="26"/>
      <c r="F11" s="26"/>
      <c r="G11" s="26"/>
      <c r="H11" s="26"/>
      <c r="I11" s="26"/>
      <c r="J11" s="26"/>
      <c r="K11" s="27"/>
    </row>
    <row r="12" ht="18.75" customHeight="1">
      <c r="A12" s="80"/>
      <c r="B12" s="22" t="s">
        <v>28</v>
      </c>
      <c r="C12" s="23" t="s">
        <v>95</v>
      </c>
      <c r="D12" s="15"/>
      <c r="E12" s="15"/>
      <c r="F12" s="15"/>
      <c r="G12" s="15"/>
      <c r="H12" s="15"/>
      <c r="I12" s="15"/>
      <c r="J12" s="16"/>
      <c r="K12" s="24"/>
    </row>
    <row r="13" ht="9.0" customHeight="1">
      <c r="A13" s="25"/>
      <c r="B13" s="26"/>
      <c r="C13" s="26"/>
      <c r="D13" s="26"/>
      <c r="E13" s="26"/>
      <c r="F13" s="26"/>
      <c r="G13" s="26"/>
      <c r="H13" s="26"/>
      <c r="I13" s="26"/>
      <c r="J13" s="26"/>
      <c r="K13" s="27"/>
    </row>
    <row r="14" ht="12.75" customHeight="1">
      <c r="A14" s="25"/>
      <c r="B14" s="26"/>
      <c r="C14" s="70" t="s">
        <v>30</v>
      </c>
      <c r="D14" s="73">
        <v>0.25</v>
      </c>
      <c r="E14" s="26"/>
      <c r="F14" s="26"/>
      <c r="G14" s="26"/>
      <c r="H14" s="26"/>
      <c r="I14" s="26"/>
      <c r="J14" s="26"/>
      <c r="K14" s="27"/>
    </row>
    <row r="15" ht="12.75" customHeight="1">
      <c r="A15" s="25"/>
      <c r="B15" s="26"/>
      <c r="C15" s="70" t="s">
        <v>96</v>
      </c>
      <c r="D15" s="48">
        <v>155.0</v>
      </c>
      <c r="E15" s="26"/>
      <c r="F15" s="26"/>
      <c r="G15" s="26"/>
      <c r="H15" s="26"/>
      <c r="I15" s="26"/>
      <c r="J15" s="26"/>
      <c r="K15" s="27"/>
    </row>
    <row r="16" ht="12.75" customHeight="1">
      <c r="A16" s="25"/>
      <c r="B16" s="26"/>
      <c r="C16" s="70" t="s">
        <v>97</v>
      </c>
      <c r="D16" s="48">
        <v>4.0</v>
      </c>
      <c r="E16" s="29" t="s">
        <v>98</v>
      </c>
      <c r="F16" s="26"/>
      <c r="G16" s="26"/>
      <c r="H16" s="26"/>
      <c r="I16" s="26"/>
      <c r="J16" s="26"/>
      <c r="K16" s="27"/>
    </row>
    <row r="17" ht="12.75" customHeight="1">
      <c r="A17" s="25"/>
      <c r="B17" s="26"/>
      <c r="C17" s="70" t="s">
        <v>99</v>
      </c>
      <c r="D17" s="73">
        <v>0.01</v>
      </c>
      <c r="E17" s="26"/>
      <c r="F17" s="26"/>
      <c r="G17" s="26"/>
      <c r="H17" s="26"/>
      <c r="I17" s="26"/>
      <c r="J17" s="26"/>
      <c r="K17" s="27"/>
    </row>
    <row r="18" ht="12.75" customHeight="1">
      <c r="A18" s="25"/>
      <c r="B18" s="26"/>
      <c r="C18" s="70" t="s">
        <v>92</v>
      </c>
      <c r="D18" s="89">
        <v>0.0</v>
      </c>
      <c r="E18" s="89">
        <f t="shared" ref="E18:I18" si="1">D18+10</f>
        <v>10</v>
      </c>
      <c r="F18" s="89">
        <f t="shared" si="1"/>
        <v>20</v>
      </c>
      <c r="G18" s="89">
        <f t="shared" si="1"/>
        <v>30</v>
      </c>
      <c r="H18" s="89">
        <f t="shared" si="1"/>
        <v>40</v>
      </c>
      <c r="I18" s="89">
        <f t="shared" si="1"/>
        <v>50</v>
      </c>
      <c r="J18" s="26"/>
      <c r="K18" s="27"/>
    </row>
    <row r="19" ht="12.75" customHeight="1">
      <c r="A19" s="25"/>
      <c r="B19" s="26"/>
      <c r="C19" s="70"/>
      <c r="D19" s="49"/>
      <c r="E19" s="49"/>
      <c r="F19" s="49"/>
      <c r="G19" s="49"/>
      <c r="H19" s="49"/>
      <c r="I19" s="49"/>
      <c r="J19" s="26"/>
      <c r="K19" s="27"/>
    </row>
    <row r="20" ht="12.75" customHeight="1">
      <c r="A20" s="25"/>
      <c r="B20" s="26"/>
      <c r="C20" s="70" t="s">
        <v>100</v>
      </c>
      <c r="D20" s="90">
        <f t="shared" ref="D20:I20" si="2">D7</f>
        <v>0</v>
      </c>
      <c r="E20" s="90">
        <f t="shared" si="2"/>
        <v>-0.16</v>
      </c>
      <c r="F20" s="90">
        <f t="shared" si="2"/>
        <v>-1.81</v>
      </c>
      <c r="G20" s="90">
        <f t="shared" si="2"/>
        <v>-3.52</v>
      </c>
      <c r="H20" s="90">
        <f t="shared" si="2"/>
        <v>-7.41</v>
      </c>
      <c r="I20" s="90">
        <f t="shared" si="2"/>
        <v>-11.46</v>
      </c>
      <c r="J20" s="26"/>
      <c r="K20" s="27"/>
    </row>
    <row r="21" ht="12.75" customHeight="1">
      <c r="A21" s="25"/>
      <c r="B21" s="22" t="s">
        <v>15</v>
      </c>
      <c r="C21" s="19" t="s">
        <v>36</v>
      </c>
      <c r="D21" s="48">
        <f>D15</f>
        <v>155</v>
      </c>
      <c r="E21" s="26"/>
      <c r="F21" s="26"/>
      <c r="G21" s="26"/>
      <c r="H21" s="26"/>
      <c r="I21" s="26"/>
      <c r="J21" s="26"/>
      <c r="K21" s="27"/>
    </row>
    <row r="22" ht="12.75" customHeight="1">
      <c r="A22" s="25"/>
      <c r="B22" s="86"/>
      <c r="C22" s="19" t="s">
        <v>99</v>
      </c>
      <c r="D22" s="55">
        <f t="shared" ref="D22:I22" si="3">-$D$17*D18</f>
        <v>0</v>
      </c>
      <c r="E22" s="55">
        <f t="shared" si="3"/>
        <v>-0.1</v>
      </c>
      <c r="F22" s="55">
        <f t="shared" si="3"/>
        <v>-0.2</v>
      </c>
      <c r="G22" s="55">
        <f t="shared" si="3"/>
        <v>-0.3</v>
      </c>
      <c r="H22" s="55">
        <f t="shared" si="3"/>
        <v>-0.4</v>
      </c>
      <c r="I22" s="55">
        <f t="shared" si="3"/>
        <v>-0.5</v>
      </c>
      <c r="J22" s="26"/>
      <c r="K22" s="27"/>
    </row>
    <row r="23" ht="12.75" customHeight="1">
      <c r="A23" s="25"/>
      <c r="B23" s="86"/>
      <c r="C23" s="19" t="s">
        <v>81</v>
      </c>
      <c r="D23" s="55">
        <f t="shared" ref="D23:I23" si="4">D18*$D$14</f>
        <v>0</v>
      </c>
      <c r="E23" s="55">
        <f t="shared" si="4"/>
        <v>2.5</v>
      </c>
      <c r="F23" s="55">
        <f t="shared" si="4"/>
        <v>5</v>
      </c>
      <c r="G23" s="55">
        <f t="shared" si="4"/>
        <v>7.5</v>
      </c>
      <c r="H23" s="55">
        <f t="shared" si="4"/>
        <v>10</v>
      </c>
      <c r="I23" s="55">
        <f t="shared" si="4"/>
        <v>12.5</v>
      </c>
      <c r="J23" s="26"/>
      <c r="K23" s="27"/>
    </row>
    <row r="24" ht="12.75" customHeight="1">
      <c r="A24" s="25"/>
      <c r="B24" s="86"/>
      <c r="C24" s="19" t="s">
        <v>101</v>
      </c>
      <c r="D24" s="65">
        <f t="shared" ref="D24:I24" si="5">D20+D22+D23</f>
        <v>0</v>
      </c>
      <c r="E24" s="65">
        <f t="shared" si="5"/>
        <v>2.24</v>
      </c>
      <c r="F24" s="65">
        <f t="shared" si="5"/>
        <v>2.99</v>
      </c>
      <c r="G24" s="65">
        <f t="shared" si="5"/>
        <v>3.68</v>
      </c>
      <c r="H24" s="65">
        <f t="shared" si="5"/>
        <v>2.19</v>
      </c>
      <c r="I24" s="65">
        <f t="shared" si="5"/>
        <v>0.54</v>
      </c>
      <c r="J24" s="26"/>
      <c r="K24" s="27"/>
    </row>
    <row r="25" ht="12.75" customHeight="1">
      <c r="A25" s="25"/>
      <c r="B25" s="86"/>
      <c r="C25" s="26"/>
      <c r="D25" s="26"/>
      <c r="E25" s="26"/>
      <c r="F25" s="26"/>
      <c r="G25" s="26"/>
      <c r="H25" s="26"/>
      <c r="I25" s="26"/>
      <c r="J25" s="26"/>
      <c r="K25" s="27"/>
    </row>
    <row r="26" ht="12.75" customHeight="1">
      <c r="A26" s="25"/>
      <c r="B26" s="22" t="s">
        <v>28</v>
      </c>
      <c r="C26" s="19" t="s">
        <v>102</v>
      </c>
      <c r="D26" s="55">
        <f>D15+MAX(D24:I24)</f>
        <v>158.68</v>
      </c>
      <c r="E26" s="26"/>
      <c r="F26" s="26"/>
      <c r="G26" s="26"/>
      <c r="H26" s="26"/>
      <c r="I26" s="26"/>
      <c r="J26" s="26"/>
      <c r="K26" s="27"/>
    </row>
    <row r="27" ht="12.75" customHeight="1">
      <c r="A27" s="25"/>
      <c r="B27" s="26"/>
      <c r="C27" s="19" t="s">
        <v>103</v>
      </c>
      <c r="D27" s="91">
        <f>D26/D16</f>
        <v>39.67</v>
      </c>
      <c r="E27" s="26"/>
      <c r="F27" s="26"/>
      <c r="G27" s="26"/>
      <c r="H27" s="26"/>
      <c r="I27" s="26"/>
      <c r="J27" s="26"/>
      <c r="K27" s="27"/>
    </row>
    <row r="28" ht="12.75" customHeight="1">
      <c r="A28" s="66"/>
      <c r="B28" s="67"/>
      <c r="C28" s="67"/>
      <c r="D28" s="67"/>
      <c r="E28" s="67"/>
      <c r="F28" s="67"/>
      <c r="G28" s="67"/>
      <c r="H28" s="67"/>
      <c r="I28" s="67"/>
      <c r="J28" s="67"/>
      <c r="K28" s="68"/>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F2"/>
    <mergeCell ref="B4:J4"/>
    <mergeCell ref="C10:J10"/>
    <mergeCell ref="C12:J12"/>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71"/>
    <col customWidth="1" min="2" max="2" width="9.29"/>
    <col customWidth="1" min="3" max="3" width="40.57"/>
    <col customWidth="1" min="4" max="4" width="10.29"/>
    <col customWidth="1" min="5" max="26" width="8.71"/>
  </cols>
  <sheetData>
    <row r="1" ht="12.75" customHeight="1">
      <c r="A1" s="9"/>
      <c r="B1" s="10"/>
      <c r="C1" s="10"/>
      <c r="D1" s="10"/>
      <c r="E1" s="10"/>
      <c r="F1" s="10"/>
      <c r="G1" s="10"/>
      <c r="H1" s="10"/>
      <c r="I1" s="10"/>
      <c r="J1" s="10"/>
      <c r="K1" s="11"/>
      <c r="L1" s="12"/>
      <c r="M1" s="12"/>
      <c r="N1" s="12"/>
      <c r="O1" s="12"/>
      <c r="P1" s="12"/>
      <c r="Q1" s="12"/>
      <c r="R1" s="12"/>
      <c r="S1" s="12"/>
      <c r="T1" s="12"/>
      <c r="U1" s="12"/>
      <c r="V1" s="12"/>
      <c r="W1" s="12"/>
      <c r="X1" s="12"/>
      <c r="Y1" s="12"/>
      <c r="Z1" s="12"/>
    </row>
    <row r="2" ht="12.75" customHeight="1">
      <c r="A2" s="13"/>
      <c r="B2" s="14" t="s">
        <v>10</v>
      </c>
      <c r="C2" s="15"/>
      <c r="D2" s="15"/>
      <c r="E2" s="15"/>
      <c r="F2" s="16"/>
      <c r="G2" s="2"/>
      <c r="H2" s="17"/>
      <c r="I2" s="17"/>
      <c r="J2" s="17"/>
      <c r="K2" s="18"/>
      <c r="L2" s="12"/>
      <c r="M2" s="12"/>
      <c r="N2" s="12"/>
      <c r="O2" s="12"/>
      <c r="P2" s="12"/>
      <c r="Q2" s="12"/>
      <c r="R2" s="12"/>
      <c r="S2" s="12"/>
      <c r="T2" s="12"/>
      <c r="U2" s="12"/>
      <c r="V2" s="12"/>
      <c r="W2" s="12"/>
      <c r="X2" s="12"/>
      <c r="Y2" s="12"/>
      <c r="Z2" s="12"/>
    </row>
    <row r="3" ht="12.75" customHeight="1">
      <c r="A3" s="13"/>
      <c r="B3" s="19"/>
      <c r="C3" s="19"/>
      <c r="D3" s="19"/>
      <c r="E3" s="19"/>
      <c r="F3" s="19"/>
      <c r="G3" s="19"/>
      <c r="H3" s="19"/>
      <c r="I3" s="19"/>
      <c r="J3" s="19"/>
      <c r="K3" s="18"/>
      <c r="L3" s="12"/>
      <c r="M3" s="12"/>
      <c r="N3" s="12"/>
      <c r="O3" s="12"/>
      <c r="P3" s="12"/>
      <c r="Q3" s="12"/>
      <c r="R3" s="12"/>
      <c r="S3" s="12"/>
      <c r="T3" s="12"/>
      <c r="U3" s="12"/>
      <c r="V3" s="12"/>
      <c r="W3" s="12"/>
      <c r="X3" s="12"/>
      <c r="Y3" s="12"/>
      <c r="Z3" s="12"/>
    </row>
    <row r="4" ht="57.75" customHeight="1">
      <c r="A4" s="13"/>
      <c r="B4" s="20" t="s">
        <v>104</v>
      </c>
      <c r="C4" s="15"/>
      <c r="D4" s="15"/>
      <c r="E4" s="15"/>
      <c r="F4" s="15"/>
      <c r="G4" s="15"/>
      <c r="H4" s="15"/>
      <c r="I4" s="15"/>
      <c r="J4" s="16"/>
      <c r="K4" s="18"/>
      <c r="L4" s="12"/>
      <c r="M4" s="12"/>
      <c r="N4" s="12"/>
      <c r="O4" s="12"/>
      <c r="P4" s="12"/>
      <c r="Q4" s="12"/>
      <c r="R4" s="12"/>
      <c r="S4" s="12"/>
      <c r="T4" s="12"/>
      <c r="U4" s="12"/>
      <c r="V4" s="12"/>
      <c r="W4" s="12"/>
      <c r="X4" s="12"/>
      <c r="Y4" s="12"/>
      <c r="Z4" s="12"/>
    </row>
    <row r="5" ht="12.75" customHeight="1">
      <c r="A5" s="79"/>
      <c r="B5" s="26"/>
      <c r="C5" s="26"/>
      <c r="D5" s="26"/>
      <c r="E5" s="26"/>
      <c r="F5" s="26"/>
      <c r="G5" s="26"/>
      <c r="H5" s="26"/>
      <c r="I5" s="26"/>
      <c r="J5" s="26"/>
      <c r="K5" s="27"/>
    </row>
    <row r="6" ht="12.75" customHeight="1">
      <c r="A6" s="13"/>
      <c r="B6" s="26"/>
      <c r="C6" s="92" t="s">
        <v>76</v>
      </c>
      <c r="D6" s="33">
        <v>0.0</v>
      </c>
      <c r="E6" s="33">
        <v>1.0</v>
      </c>
      <c r="F6" s="33">
        <v>2.0</v>
      </c>
      <c r="G6" s="33">
        <v>3.0</v>
      </c>
      <c r="H6" s="29"/>
      <c r="I6" s="29"/>
      <c r="J6" s="29"/>
      <c r="K6" s="18"/>
    </row>
    <row r="7" ht="12.75" customHeight="1">
      <c r="A7" s="13"/>
      <c r="B7" s="26"/>
      <c r="C7" s="36" t="s">
        <v>85</v>
      </c>
      <c r="D7" s="40">
        <v>-50.2</v>
      </c>
      <c r="E7" s="40">
        <v>38.3</v>
      </c>
      <c r="F7" s="40">
        <v>18.5</v>
      </c>
      <c r="G7" s="40">
        <v>24.5</v>
      </c>
      <c r="H7" s="40"/>
      <c r="I7" s="40"/>
      <c r="J7" s="39"/>
      <c r="K7" s="18"/>
    </row>
    <row r="8" ht="12.75" customHeight="1">
      <c r="A8" s="13"/>
      <c r="B8" s="26"/>
      <c r="C8" s="36" t="s">
        <v>43</v>
      </c>
      <c r="D8" s="40">
        <v>50.2</v>
      </c>
      <c r="E8" s="40">
        <v>29.3</v>
      </c>
      <c r="F8" s="40">
        <v>15.1</v>
      </c>
      <c r="G8" s="40">
        <v>0.0</v>
      </c>
      <c r="H8" s="40"/>
      <c r="I8" s="40"/>
      <c r="J8" s="39"/>
      <c r="K8" s="18"/>
    </row>
    <row r="9" ht="12.75" customHeight="1">
      <c r="A9" s="79"/>
      <c r="B9" s="26"/>
      <c r="C9" s="26"/>
      <c r="D9" s="26"/>
      <c r="E9" s="26"/>
      <c r="F9" s="26"/>
      <c r="G9" s="26"/>
      <c r="H9" s="26"/>
      <c r="I9" s="26"/>
      <c r="J9" s="26"/>
      <c r="K9" s="27"/>
    </row>
    <row r="10" ht="64.5" customHeight="1">
      <c r="A10" s="13"/>
      <c r="B10" s="20" t="s">
        <v>105</v>
      </c>
      <c r="C10" s="15"/>
      <c r="D10" s="15"/>
      <c r="E10" s="15"/>
      <c r="F10" s="15"/>
      <c r="G10" s="15"/>
      <c r="H10" s="15"/>
      <c r="I10" s="15"/>
      <c r="J10" s="16"/>
      <c r="K10" s="18"/>
      <c r="L10" s="12"/>
      <c r="M10" s="12"/>
      <c r="N10" s="12"/>
      <c r="O10" s="12"/>
      <c r="P10" s="12"/>
      <c r="Q10" s="12"/>
      <c r="R10" s="12"/>
      <c r="S10" s="12"/>
      <c r="T10" s="12"/>
      <c r="U10" s="12"/>
      <c r="V10" s="12"/>
      <c r="W10" s="12"/>
      <c r="X10" s="12"/>
      <c r="Y10" s="12"/>
      <c r="Z10" s="12"/>
    </row>
    <row r="11" ht="5.25" customHeight="1">
      <c r="A11" s="13"/>
      <c r="B11" s="21"/>
      <c r="C11" s="21"/>
      <c r="D11" s="21"/>
      <c r="E11" s="21"/>
      <c r="F11" s="21"/>
      <c r="G11" s="21"/>
      <c r="H11" s="21"/>
      <c r="I11" s="21"/>
      <c r="J11" s="21"/>
      <c r="K11" s="18"/>
      <c r="L11" s="12"/>
      <c r="M11" s="12"/>
      <c r="N11" s="12"/>
      <c r="O11" s="12"/>
      <c r="P11" s="12"/>
      <c r="Q11" s="12"/>
      <c r="R11" s="12"/>
      <c r="S11" s="12"/>
      <c r="T11" s="12"/>
      <c r="U11" s="12"/>
      <c r="V11" s="12"/>
      <c r="W11" s="12"/>
      <c r="X11" s="12"/>
      <c r="Y11" s="12"/>
      <c r="Z11" s="12"/>
    </row>
    <row r="12" ht="38.25" customHeight="1">
      <c r="A12" s="13"/>
      <c r="B12" s="22" t="s">
        <v>15</v>
      </c>
      <c r="C12" s="23" t="s">
        <v>106</v>
      </c>
      <c r="D12" s="15"/>
      <c r="E12" s="15"/>
      <c r="F12" s="15"/>
      <c r="G12" s="15"/>
      <c r="H12" s="15"/>
      <c r="I12" s="15"/>
      <c r="J12" s="16"/>
      <c r="K12" s="24"/>
    </row>
    <row r="13" ht="4.5" customHeight="1">
      <c r="A13" s="25"/>
      <c r="B13" s="26"/>
      <c r="C13" s="26"/>
      <c r="D13" s="26"/>
      <c r="E13" s="26"/>
      <c r="F13" s="26"/>
      <c r="G13" s="26"/>
      <c r="H13" s="26"/>
      <c r="I13" s="26"/>
      <c r="J13" s="26"/>
      <c r="K13" s="27"/>
    </row>
    <row r="14" ht="19.5" customHeight="1">
      <c r="A14" s="80"/>
      <c r="B14" s="22" t="s">
        <v>28</v>
      </c>
      <c r="C14" s="23" t="s">
        <v>107</v>
      </c>
      <c r="D14" s="15"/>
      <c r="E14" s="15"/>
      <c r="F14" s="15"/>
      <c r="G14" s="15"/>
      <c r="H14" s="15"/>
      <c r="I14" s="15"/>
      <c r="J14" s="16"/>
      <c r="K14" s="24"/>
    </row>
    <row r="15" ht="4.5" customHeight="1">
      <c r="A15" s="25"/>
      <c r="B15" s="26"/>
      <c r="C15" s="26"/>
      <c r="D15" s="26"/>
      <c r="E15" s="26"/>
      <c r="F15" s="26"/>
      <c r="G15" s="26"/>
      <c r="H15" s="26"/>
      <c r="I15" s="26"/>
      <c r="J15" s="26"/>
      <c r="K15" s="27"/>
    </row>
    <row r="16" ht="18.75" customHeight="1">
      <c r="A16" s="80"/>
      <c r="B16" s="22" t="s">
        <v>54</v>
      </c>
      <c r="C16" s="23" t="s">
        <v>108</v>
      </c>
      <c r="D16" s="15"/>
      <c r="E16" s="15"/>
      <c r="F16" s="15"/>
      <c r="G16" s="15"/>
      <c r="H16" s="15"/>
      <c r="I16" s="15"/>
      <c r="J16" s="16"/>
      <c r="K16" s="24"/>
    </row>
    <row r="17" ht="4.5" customHeight="1">
      <c r="A17" s="25"/>
      <c r="B17" s="26"/>
      <c r="C17" s="26"/>
      <c r="D17" s="26"/>
      <c r="E17" s="26"/>
      <c r="F17" s="26"/>
      <c r="G17" s="26"/>
      <c r="H17" s="26"/>
      <c r="I17" s="26"/>
      <c r="J17" s="26"/>
      <c r="K17" s="27"/>
    </row>
    <row r="18" ht="18.75" customHeight="1">
      <c r="A18" s="80"/>
      <c r="B18" s="22" t="s">
        <v>57</v>
      </c>
      <c r="C18" s="23" t="s">
        <v>109</v>
      </c>
      <c r="D18" s="15"/>
      <c r="E18" s="15"/>
      <c r="F18" s="15"/>
      <c r="G18" s="15"/>
      <c r="H18" s="15"/>
      <c r="I18" s="15"/>
      <c r="J18" s="16"/>
      <c r="K18" s="24"/>
    </row>
    <row r="19" ht="4.5" customHeight="1">
      <c r="A19" s="25"/>
      <c r="B19" s="26"/>
      <c r="C19" s="26"/>
      <c r="D19" s="26"/>
      <c r="E19" s="26"/>
      <c r="F19" s="26"/>
      <c r="G19" s="26"/>
      <c r="H19" s="26"/>
      <c r="I19" s="26"/>
      <c r="J19" s="26"/>
      <c r="K19" s="27"/>
    </row>
    <row r="20" ht="38.25" customHeight="1">
      <c r="A20" s="80"/>
      <c r="B20" s="22" t="s">
        <v>110</v>
      </c>
      <c r="C20" s="23" t="s">
        <v>111</v>
      </c>
      <c r="D20" s="15"/>
      <c r="E20" s="15"/>
      <c r="F20" s="15"/>
      <c r="G20" s="15"/>
      <c r="H20" s="15"/>
      <c r="I20" s="15"/>
      <c r="J20" s="16"/>
      <c r="K20" s="24"/>
    </row>
    <row r="21" ht="4.5" customHeight="1">
      <c r="A21" s="25"/>
      <c r="B21" s="26"/>
      <c r="C21" s="26"/>
      <c r="D21" s="26"/>
      <c r="E21" s="26"/>
      <c r="F21" s="26"/>
      <c r="G21" s="26"/>
      <c r="H21" s="26"/>
      <c r="I21" s="26"/>
      <c r="J21" s="26"/>
      <c r="K21" s="27"/>
    </row>
    <row r="22" ht="12.75" customHeight="1">
      <c r="A22" s="25"/>
      <c r="B22" s="26"/>
      <c r="C22" s="26"/>
      <c r="D22" s="26"/>
      <c r="E22" s="26"/>
      <c r="F22" s="26"/>
      <c r="G22" s="26"/>
      <c r="H22" s="26"/>
      <c r="I22" s="26"/>
      <c r="J22" s="26"/>
      <c r="K22" s="27"/>
    </row>
    <row r="23" ht="12.75" customHeight="1">
      <c r="A23" s="25"/>
      <c r="B23" s="26"/>
      <c r="C23" s="36" t="s">
        <v>112</v>
      </c>
      <c r="D23" s="73">
        <v>0.077</v>
      </c>
      <c r="E23" s="26"/>
      <c r="F23" s="26"/>
      <c r="G23" s="26"/>
      <c r="H23" s="26"/>
      <c r="I23" s="26"/>
      <c r="J23" s="26"/>
      <c r="K23" s="27"/>
    </row>
    <row r="24" ht="12.75" customHeight="1">
      <c r="A24" s="25"/>
      <c r="B24" s="26"/>
      <c r="C24" s="36" t="s">
        <v>113</v>
      </c>
      <c r="D24" s="73">
        <v>0.122</v>
      </c>
      <c r="E24" s="26"/>
      <c r="F24" s="26"/>
      <c r="G24" s="26"/>
      <c r="H24" s="26"/>
      <c r="I24" s="26"/>
      <c r="J24" s="26"/>
      <c r="K24" s="27"/>
    </row>
    <row r="25" ht="12.75" customHeight="1">
      <c r="A25" s="25"/>
      <c r="B25" s="26"/>
      <c r="C25" s="36" t="s">
        <v>30</v>
      </c>
      <c r="D25" s="73">
        <v>0.35</v>
      </c>
      <c r="E25" s="26"/>
      <c r="F25" s="26"/>
      <c r="G25" s="26"/>
      <c r="H25" s="26"/>
      <c r="I25" s="26"/>
      <c r="J25" s="26"/>
      <c r="K25" s="27"/>
    </row>
    <row r="26" ht="26.25" customHeight="1">
      <c r="A26" s="25"/>
      <c r="B26" s="26"/>
      <c r="C26" s="92" t="s">
        <v>76</v>
      </c>
      <c r="D26" s="33">
        <v>0.0</v>
      </c>
      <c r="E26" s="33">
        <v>1.0</v>
      </c>
      <c r="F26" s="33">
        <v>2.0</v>
      </c>
      <c r="G26" s="33">
        <v>3.0</v>
      </c>
      <c r="H26" s="26"/>
      <c r="I26" s="26"/>
      <c r="J26" s="26"/>
      <c r="K26" s="27"/>
    </row>
    <row r="27" ht="12.75" customHeight="1">
      <c r="A27" s="25"/>
      <c r="B27" s="26"/>
      <c r="C27" s="36" t="s">
        <v>85</v>
      </c>
      <c r="D27" s="89">
        <f t="shared" ref="D27:G27" si="1">D7</f>
        <v>-50.2</v>
      </c>
      <c r="E27" s="89">
        <f t="shared" si="1"/>
        <v>38.3</v>
      </c>
      <c r="F27" s="89">
        <f t="shared" si="1"/>
        <v>18.5</v>
      </c>
      <c r="G27" s="89">
        <f t="shared" si="1"/>
        <v>24.5</v>
      </c>
      <c r="H27" s="26"/>
      <c r="I27" s="26"/>
      <c r="J27" s="26"/>
      <c r="K27" s="27"/>
    </row>
    <row r="28" ht="12.75" customHeight="1">
      <c r="A28" s="25"/>
      <c r="B28" s="26"/>
      <c r="C28" s="36" t="s">
        <v>43</v>
      </c>
      <c r="D28" s="48">
        <f t="shared" ref="D28:F28" si="2">D8</f>
        <v>50.2</v>
      </c>
      <c r="E28" s="48">
        <f t="shared" si="2"/>
        <v>29.3</v>
      </c>
      <c r="F28" s="48">
        <f t="shared" si="2"/>
        <v>15.1</v>
      </c>
      <c r="G28" s="93"/>
      <c r="H28" s="26"/>
      <c r="I28" s="26"/>
      <c r="J28" s="26"/>
      <c r="K28" s="27"/>
    </row>
    <row r="29" ht="12.75" customHeight="1">
      <c r="A29" s="25"/>
      <c r="B29" s="26"/>
      <c r="C29" s="36" t="s">
        <v>80</v>
      </c>
      <c r="D29" s="26"/>
      <c r="E29" s="48">
        <f t="shared" ref="E29:G29" si="3">$D$25*D28*$D$23</f>
        <v>1.35289</v>
      </c>
      <c r="F29" s="48">
        <f t="shared" si="3"/>
        <v>0.789635</v>
      </c>
      <c r="G29" s="48">
        <f t="shared" si="3"/>
        <v>0.406945</v>
      </c>
      <c r="H29" s="26"/>
      <c r="I29" s="26"/>
      <c r="J29" s="26"/>
      <c r="K29" s="27"/>
    </row>
    <row r="30" ht="12.75" customHeight="1">
      <c r="A30" s="25"/>
      <c r="B30" s="26"/>
      <c r="C30" s="26"/>
      <c r="D30" s="26"/>
      <c r="E30" s="26"/>
      <c r="F30" s="26"/>
      <c r="G30" s="26"/>
      <c r="H30" s="26"/>
      <c r="I30" s="26"/>
      <c r="J30" s="26"/>
      <c r="K30" s="27"/>
    </row>
    <row r="31" ht="12.75" customHeight="1">
      <c r="A31" s="25"/>
      <c r="B31" s="22" t="s">
        <v>15</v>
      </c>
      <c r="C31" s="36"/>
      <c r="D31" s="26"/>
      <c r="E31" s="26"/>
      <c r="F31" s="26"/>
      <c r="G31" s="26"/>
      <c r="H31" s="26"/>
      <c r="I31" s="26"/>
      <c r="J31" s="26"/>
      <c r="K31" s="27"/>
    </row>
    <row r="32" ht="12.75" customHeight="1">
      <c r="A32" s="25"/>
      <c r="B32" s="22"/>
      <c r="C32" s="36" t="s">
        <v>114</v>
      </c>
      <c r="D32" s="55">
        <f t="shared" ref="D32:F32" si="4">NPV($D$24,E$27:$G27)</f>
        <v>66.17655569</v>
      </c>
      <c r="E32" s="55">
        <f t="shared" si="4"/>
        <v>35.95009548</v>
      </c>
      <c r="F32" s="55">
        <f t="shared" si="4"/>
        <v>21.83600713</v>
      </c>
      <c r="G32" s="65"/>
      <c r="H32" s="26"/>
      <c r="I32" s="26"/>
      <c r="J32" s="26"/>
      <c r="K32" s="27"/>
    </row>
    <row r="33" ht="12.75" customHeight="1">
      <c r="A33" s="25"/>
      <c r="B33" s="86"/>
      <c r="C33" s="36" t="s">
        <v>81</v>
      </c>
      <c r="D33" s="55">
        <f t="shared" ref="D33:F33" si="5">NPV($D$23,E$29:$G29)</f>
        <v>2.262679906</v>
      </c>
      <c r="E33" s="55">
        <f t="shared" si="5"/>
        <v>1.084016259</v>
      </c>
      <c r="F33" s="55">
        <f t="shared" si="5"/>
        <v>0.3778505107</v>
      </c>
      <c r="G33" s="94"/>
      <c r="H33" s="26"/>
      <c r="I33" s="26"/>
      <c r="J33" s="26"/>
      <c r="K33" s="27"/>
    </row>
    <row r="34" ht="12.75" customHeight="1">
      <c r="A34" s="25"/>
      <c r="B34" s="86"/>
      <c r="C34" s="36" t="s">
        <v>115</v>
      </c>
      <c r="D34" s="65">
        <f t="shared" ref="D34:F34" si="6">SUM(D32:D33)</f>
        <v>68.43923559</v>
      </c>
      <c r="E34" s="65">
        <f t="shared" si="6"/>
        <v>37.03411174</v>
      </c>
      <c r="F34" s="65">
        <f t="shared" si="6"/>
        <v>22.21385764</v>
      </c>
      <c r="G34" s="87"/>
      <c r="H34" s="26"/>
      <c r="I34" s="26"/>
      <c r="J34" s="26"/>
      <c r="K34" s="27"/>
    </row>
    <row r="35" ht="9.0" customHeight="1">
      <c r="A35" s="25"/>
      <c r="B35" s="86"/>
      <c r="C35" s="28"/>
      <c r="D35" s="95"/>
      <c r="E35" s="95"/>
      <c r="F35" s="95"/>
      <c r="G35" s="87"/>
      <c r="H35" s="26"/>
      <c r="I35" s="26"/>
      <c r="J35" s="26"/>
      <c r="K35" s="27"/>
    </row>
    <row r="36" ht="12.75" customHeight="1">
      <c r="A36" s="25"/>
      <c r="B36" s="22" t="s">
        <v>28</v>
      </c>
      <c r="C36" s="36" t="s">
        <v>116</v>
      </c>
      <c r="D36" s="64">
        <f t="shared" ref="D36:F36" si="7">D28/D34</f>
        <v>0.73349738</v>
      </c>
      <c r="E36" s="64">
        <f t="shared" si="7"/>
        <v>0.7911624884</v>
      </c>
      <c r="F36" s="64">
        <f t="shared" si="7"/>
        <v>0.6797558643</v>
      </c>
      <c r="G36" s="94"/>
      <c r="H36" s="96"/>
      <c r="I36" s="26"/>
      <c r="J36" s="26"/>
      <c r="K36" s="27"/>
    </row>
    <row r="37" ht="12.75" customHeight="1">
      <c r="A37" s="25"/>
      <c r="B37" s="86"/>
      <c r="C37" s="36" t="s">
        <v>117</v>
      </c>
      <c r="D37" s="64">
        <f t="shared" ref="D37:F37" si="8">D33/($D$25*D28)</f>
        <v>0.1287808711</v>
      </c>
      <c r="E37" s="64">
        <f t="shared" si="8"/>
        <v>0.1057061198</v>
      </c>
      <c r="F37" s="64">
        <f t="shared" si="8"/>
        <v>0.07149489322</v>
      </c>
      <c r="G37" s="97"/>
      <c r="H37" s="26"/>
      <c r="I37" s="26"/>
      <c r="J37" s="26"/>
      <c r="K37" s="27"/>
    </row>
    <row r="38" ht="12.75" customHeight="1">
      <c r="A38" s="25"/>
      <c r="B38" s="86"/>
      <c r="C38" s="36" t="s">
        <v>22</v>
      </c>
      <c r="D38" s="98">
        <f t="shared" ref="D38:F38" si="9">$D$24-($D$25*D36*($D$23+(D37*($D$24-$D$23))))</f>
        <v>0.1007444938</v>
      </c>
      <c r="E38" s="98">
        <f t="shared" si="9"/>
        <v>0.09936098715</v>
      </c>
      <c r="F38" s="98">
        <f t="shared" si="9"/>
        <v>0.1029151441</v>
      </c>
      <c r="G38" s="97"/>
      <c r="H38" s="26"/>
      <c r="I38" s="26"/>
      <c r="J38" s="26"/>
      <c r="K38" s="27"/>
    </row>
    <row r="39" ht="9.0" customHeight="1">
      <c r="A39" s="25"/>
      <c r="B39" s="86"/>
      <c r="C39" s="28"/>
      <c r="D39" s="99"/>
      <c r="E39" s="99"/>
      <c r="F39" s="99"/>
      <c r="G39" s="87"/>
      <c r="H39" s="26"/>
      <c r="I39" s="26"/>
      <c r="J39" s="26"/>
      <c r="K39" s="27"/>
    </row>
    <row r="40" ht="12.75" customHeight="1">
      <c r="A40" s="25"/>
      <c r="B40" s="22" t="s">
        <v>54</v>
      </c>
      <c r="C40" s="36" t="s">
        <v>118</v>
      </c>
      <c r="D40" s="100"/>
      <c r="E40" s="100"/>
      <c r="F40" s="100"/>
      <c r="G40" s="97"/>
      <c r="H40" s="26"/>
      <c r="I40" s="26"/>
      <c r="J40" s="26"/>
      <c r="K40" s="27"/>
    </row>
    <row r="41" ht="12.75" customHeight="1">
      <c r="A41" s="25"/>
      <c r="B41" s="22"/>
      <c r="C41" s="36" t="s">
        <v>119</v>
      </c>
      <c r="D41" s="101">
        <f t="shared" ref="D41:E41" si="10">(E27+E41)/(1+D38)</f>
        <v>68.43923559</v>
      </c>
      <c r="E41" s="63">
        <f t="shared" si="10"/>
        <v>37.03411174</v>
      </c>
      <c r="F41" s="63">
        <f>G27/(1+F38)</f>
        <v>22.21385764</v>
      </c>
      <c r="G41" s="87"/>
      <c r="H41" s="26"/>
      <c r="I41" s="26"/>
      <c r="J41" s="26"/>
      <c r="K41" s="27"/>
    </row>
    <row r="42" ht="12.75" customHeight="1">
      <c r="A42" s="25"/>
      <c r="B42" s="86"/>
      <c r="C42" s="36" t="s">
        <v>51</v>
      </c>
      <c r="D42" s="65">
        <f>D41+D27</f>
        <v>18.23923559</v>
      </c>
      <c r="E42" s="87"/>
      <c r="F42" s="87"/>
      <c r="G42" s="87"/>
      <c r="H42" s="26"/>
      <c r="I42" s="26"/>
      <c r="J42" s="26"/>
      <c r="K42" s="27"/>
    </row>
    <row r="43" ht="6.75" customHeight="1">
      <c r="A43" s="25"/>
      <c r="B43" s="86"/>
      <c r="C43" s="28"/>
      <c r="D43" s="95"/>
      <c r="E43" s="102"/>
      <c r="F43" s="102"/>
      <c r="G43" s="87"/>
      <c r="H43" s="26"/>
      <c r="I43" s="26"/>
      <c r="J43" s="26"/>
      <c r="K43" s="27"/>
    </row>
    <row r="44" ht="12.75" customHeight="1">
      <c r="A44" s="25"/>
      <c r="B44" s="22" t="s">
        <v>57</v>
      </c>
      <c r="C44" s="46" t="s">
        <v>120</v>
      </c>
      <c r="D44" s="101">
        <f t="shared" ref="D44:F44" si="11">D28-D33</f>
        <v>47.93732009</v>
      </c>
      <c r="E44" s="101">
        <f t="shared" si="11"/>
        <v>28.21598374</v>
      </c>
      <c r="F44" s="101">
        <f t="shared" si="11"/>
        <v>14.72214949</v>
      </c>
      <c r="G44" s="87"/>
      <c r="H44" s="26"/>
      <c r="I44" s="26"/>
      <c r="J44" s="26"/>
      <c r="K44" s="27"/>
    </row>
    <row r="45" ht="12.75" customHeight="1">
      <c r="A45" s="25"/>
      <c r="B45" s="86"/>
      <c r="C45" s="36" t="s">
        <v>121</v>
      </c>
      <c r="D45" s="55">
        <f t="shared" ref="D45:F45" si="12">D34-D28</f>
        <v>18.23923559</v>
      </c>
      <c r="E45" s="55">
        <f t="shared" si="12"/>
        <v>7.73411174</v>
      </c>
      <c r="F45" s="55">
        <f t="shared" si="12"/>
        <v>7.113857641</v>
      </c>
      <c r="G45" s="87"/>
      <c r="H45" s="26"/>
      <c r="I45" s="26"/>
      <c r="J45" s="26"/>
      <c r="K45" s="27"/>
    </row>
    <row r="46" ht="12.75" customHeight="1">
      <c r="A46" s="25"/>
      <c r="B46" s="86"/>
      <c r="C46" s="36" t="s">
        <v>122</v>
      </c>
      <c r="D46" s="65">
        <f t="shared" ref="D46:F46" si="13">D44/D45</f>
        <v>2.628252694</v>
      </c>
      <c r="E46" s="65">
        <f t="shared" si="13"/>
        <v>3.648251369</v>
      </c>
      <c r="F46" s="65">
        <f t="shared" si="13"/>
        <v>2.069502966</v>
      </c>
      <c r="G46" s="87"/>
      <c r="H46" s="26"/>
      <c r="I46" s="26"/>
      <c r="J46" s="26"/>
      <c r="K46" s="27"/>
    </row>
    <row r="47" ht="12.75" customHeight="1">
      <c r="A47" s="25"/>
      <c r="B47" s="86"/>
      <c r="C47" s="36" t="s">
        <v>123</v>
      </c>
      <c r="D47" s="98">
        <f t="shared" ref="D47:F47" si="14">$D$24+D46*($D$24-$D$23)</f>
        <v>0.2402713713</v>
      </c>
      <c r="E47" s="98">
        <f t="shared" si="14"/>
        <v>0.2861713116</v>
      </c>
      <c r="F47" s="98">
        <f t="shared" si="14"/>
        <v>0.2151276335</v>
      </c>
      <c r="G47" s="87"/>
      <c r="H47" s="26"/>
      <c r="I47" s="26"/>
      <c r="J47" s="26"/>
      <c r="K47" s="27"/>
    </row>
    <row r="48" ht="7.5" customHeight="1">
      <c r="A48" s="25"/>
      <c r="B48" s="86"/>
      <c r="C48" s="28"/>
      <c r="D48" s="95"/>
      <c r="E48" s="95"/>
      <c r="F48" s="95"/>
      <c r="G48" s="87"/>
      <c r="H48" s="26"/>
      <c r="I48" s="26"/>
      <c r="J48" s="26"/>
      <c r="K48" s="27"/>
    </row>
    <row r="49" ht="12.75" customHeight="1">
      <c r="A49" s="25"/>
      <c r="B49" s="22" t="s">
        <v>110</v>
      </c>
      <c r="C49" s="46" t="s">
        <v>124</v>
      </c>
      <c r="D49" s="101">
        <f>D27+D28</f>
        <v>0</v>
      </c>
      <c r="E49" s="101">
        <f t="shared" ref="E49:G49" si="15">E27-$D$23*D28+E29-D28+E28</f>
        <v>14.88749</v>
      </c>
      <c r="F49" s="101">
        <f t="shared" si="15"/>
        <v>2.833535</v>
      </c>
      <c r="G49" s="65">
        <f t="shared" si="15"/>
        <v>8.644245</v>
      </c>
      <c r="H49" s="26"/>
      <c r="I49" s="26"/>
      <c r="J49" s="26"/>
      <c r="K49" s="27"/>
    </row>
    <row r="50" ht="12.75" customHeight="1">
      <c r="A50" s="25"/>
      <c r="B50" s="86"/>
      <c r="C50" s="46" t="s">
        <v>125</v>
      </c>
      <c r="D50" s="65">
        <f t="shared" ref="D50:E50" si="16">(E50+E49)/((1+D47))</f>
        <v>18.23923559</v>
      </c>
      <c r="E50" s="65">
        <f t="shared" si="16"/>
        <v>7.73411174</v>
      </c>
      <c r="F50" s="65">
        <f>G49/(1+F47)</f>
        <v>7.113857641</v>
      </c>
      <c r="G50" s="87"/>
      <c r="H50" s="26"/>
      <c r="I50" s="26"/>
      <c r="J50" s="26"/>
      <c r="K50" s="27"/>
    </row>
    <row r="51" ht="12.75" customHeight="1">
      <c r="A51" s="66"/>
      <c r="B51" s="67"/>
      <c r="C51" s="67"/>
      <c r="D51" s="67"/>
      <c r="E51" s="67"/>
      <c r="F51" s="67"/>
      <c r="G51" s="67"/>
      <c r="H51" s="67"/>
      <c r="I51" s="67"/>
      <c r="J51" s="67"/>
      <c r="K51" s="68"/>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2:F2"/>
    <mergeCell ref="B4:J4"/>
    <mergeCell ref="B10:J10"/>
    <mergeCell ref="C12:J12"/>
    <mergeCell ref="C14:J14"/>
    <mergeCell ref="C16:J16"/>
    <mergeCell ref="C18:J18"/>
    <mergeCell ref="C20:J20"/>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71"/>
    <col customWidth="1" min="2" max="2" width="8.0"/>
    <col customWidth="1" min="3" max="3" width="54.57"/>
    <col customWidth="1" min="4" max="4" width="10.29"/>
    <col customWidth="1" min="5" max="26" width="8.71"/>
  </cols>
  <sheetData>
    <row r="1" ht="12.75" customHeight="1">
      <c r="A1" s="9"/>
      <c r="B1" s="10"/>
      <c r="C1" s="10"/>
      <c r="D1" s="10"/>
      <c r="E1" s="10"/>
      <c r="F1" s="10"/>
      <c r="G1" s="10"/>
      <c r="H1" s="10"/>
      <c r="I1" s="10"/>
      <c r="J1" s="10"/>
      <c r="K1" s="11"/>
      <c r="L1" s="12"/>
      <c r="M1" s="12"/>
      <c r="N1" s="12"/>
      <c r="O1" s="12"/>
      <c r="P1" s="12"/>
      <c r="Q1" s="12"/>
      <c r="R1" s="12"/>
      <c r="S1" s="12"/>
      <c r="T1" s="12"/>
      <c r="U1" s="12"/>
      <c r="V1" s="12"/>
      <c r="W1" s="12"/>
      <c r="X1" s="12"/>
      <c r="Y1" s="12"/>
      <c r="Z1" s="12"/>
    </row>
    <row r="2" ht="12.75" customHeight="1">
      <c r="A2" s="13"/>
      <c r="B2" s="14" t="s">
        <v>12</v>
      </c>
      <c r="C2" s="15"/>
      <c r="D2" s="15"/>
      <c r="E2" s="15"/>
      <c r="F2" s="16"/>
      <c r="G2" s="2"/>
      <c r="H2" s="17"/>
      <c r="I2" s="17"/>
      <c r="J2" s="17"/>
      <c r="K2" s="18"/>
      <c r="L2" s="12"/>
      <c r="M2" s="12"/>
      <c r="N2" s="12"/>
      <c r="O2" s="12"/>
      <c r="P2" s="12"/>
      <c r="Q2" s="12"/>
      <c r="R2" s="12"/>
      <c r="S2" s="12"/>
      <c r="T2" s="12"/>
      <c r="U2" s="12"/>
      <c r="V2" s="12"/>
      <c r="W2" s="12"/>
      <c r="X2" s="12"/>
      <c r="Y2" s="12"/>
      <c r="Z2" s="12"/>
    </row>
    <row r="3" ht="12.75" customHeight="1">
      <c r="A3" s="13"/>
      <c r="B3" s="19"/>
      <c r="C3" s="19"/>
      <c r="D3" s="19"/>
      <c r="E3" s="19"/>
      <c r="F3" s="19"/>
      <c r="G3" s="19"/>
      <c r="H3" s="19"/>
      <c r="I3" s="19"/>
      <c r="J3" s="19"/>
      <c r="K3" s="18"/>
      <c r="L3" s="12"/>
      <c r="M3" s="12"/>
      <c r="N3" s="12"/>
      <c r="O3" s="12"/>
      <c r="P3" s="12"/>
      <c r="Q3" s="12"/>
      <c r="R3" s="12"/>
      <c r="S3" s="12"/>
      <c r="T3" s="12"/>
      <c r="U3" s="12"/>
      <c r="V3" s="12"/>
      <c r="W3" s="12"/>
      <c r="X3" s="12"/>
      <c r="Y3" s="12"/>
      <c r="Z3" s="12"/>
    </row>
    <row r="4" ht="69.0" customHeight="1">
      <c r="A4" s="13"/>
      <c r="B4" s="20" t="s">
        <v>126</v>
      </c>
      <c r="C4" s="15"/>
      <c r="D4" s="15"/>
      <c r="E4" s="15"/>
      <c r="F4" s="15"/>
      <c r="G4" s="15"/>
      <c r="H4" s="15"/>
      <c r="I4" s="15"/>
      <c r="J4" s="16"/>
      <c r="K4" s="18"/>
      <c r="L4" s="12"/>
      <c r="M4" s="12"/>
      <c r="N4" s="12"/>
      <c r="O4" s="12"/>
      <c r="P4" s="12"/>
      <c r="Q4" s="12"/>
      <c r="R4" s="12"/>
      <c r="S4" s="12"/>
      <c r="T4" s="12"/>
      <c r="U4" s="12"/>
      <c r="V4" s="12"/>
      <c r="W4" s="12"/>
      <c r="X4" s="12"/>
      <c r="Y4" s="12"/>
      <c r="Z4" s="12"/>
    </row>
    <row r="5" ht="12.75" customHeight="1">
      <c r="A5" s="79"/>
      <c r="B5" s="26"/>
      <c r="C5" s="26"/>
      <c r="D5" s="26"/>
      <c r="E5" s="26"/>
      <c r="F5" s="26"/>
      <c r="G5" s="26"/>
      <c r="H5" s="26"/>
      <c r="I5" s="26"/>
      <c r="J5" s="26"/>
      <c r="K5" s="27"/>
    </row>
    <row r="6" ht="12.75" customHeight="1">
      <c r="A6" s="25"/>
      <c r="B6" s="26"/>
      <c r="C6" s="47" t="s">
        <v>127</v>
      </c>
      <c r="D6" s="73">
        <v>0.126</v>
      </c>
      <c r="E6" s="26"/>
      <c r="F6" s="26"/>
      <c r="G6" s="26"/>
      <c r="H6" s="26"/>
      <c r="I6" s="26"/>
      <c r="J6" s="26"/>
      <c r="K6" s="27"/>
    </row>
    <row r="7" ht="12.75" customHeight="1">
      <c r="A7" s="25"/>
      <c r="B7" s="26"/>
      <c r="C7" s="47" t="s">
        <v>112</v>
      </c>
      <c r="D7" s="73">
        <v>0.063</v>
      </c>
      <c r="E7" s="26"/>
      <c r="F7" s="26"/>
      <c r="G7" s="26"/>
      <c r="H7" s="26"/>
      <c r="I7" s="26"/>
      <c r="J7" s="26"/>
      <c r="K7" s="27"/>
    </row>
    <row r="8" ht="12.75" customHeight="1">
      <c r="A8" s="25"/>
      <c r="B8" s="26"/>
      <c r="C8" s="47" t="s">
        <v>128</v>
      </c>
      <c r="D8" s="48">
        <v>0.5</v>
      </c>
      <c r="E8" s="26"/>
      <c r="F8" s="26"/>
      <c r="G8" s="26"/>
      <c r="H8" s="26"/>
      <c r="I8" s="26"/>
      <c r="J8" s="26"/>
      <c r="K8" s="27"/>
    </row>
    <row r="9" ht="12.75" customHeight="1">
      <c r="A9" s="25"/>
      <c r="B9" s="26"/>
      <c r="C9" s="47" t="s">
        <v>30</v>
      </c>
      <c r="D9" s="73">
        <v>0.34</v>
      </c>
      <c r="E9" s="26"/>
      <c r="F9" s="26"/>
      <c r="G9" s="26"/>
      <c r="H9" s="26"/>
      <c r="I9" s="26"/>
      <c r="J9" s="26"/>
      <c r="K9" s="27"/>
    </row>
    <row r="10" ht="12.75" customHeight="1">
      <c r="A10" s="25"/>
      <c r="B10" s="26"/>
      <c r="C10" s="26"/>
      <c r="D10" s="26"/>
      <c r="E10" s="26"/>
      <c r="F10" s="26"/>
      <c r="G10" s="26"/>
      <c r="H10" s="26"/>
      <c r="I10" s="26"/>
      <c r="J10" s="26"/>
      <c r="K10" s="27"/>
    </row>
    <row r="11" ht="19.5" customHeight="1">
      <c r="A11" s="13"/>
      <c r="B11" s="22" t="s">
        <v>15</v>
      </c>
      <c r="C11" s="23" t="s">
        <v>129</v>
      </c>
      <c r="D11" s="15"/>
      <c r="E11" s="15"/>
      <c r="F11" s="15"/>
      <c r="G11" s="15"/>
      <c r="H11" s="15"/>
      <c r="I11" s="15"/>
      <c r="J11" s="16"/>
      <c r="K11" s="24"/>
    </row>
    <row r="12" ht="4.5" customHeight="1">
      <c r="A12" s="25"/>
      <c r="B12" s="26"/>
      <c r="C12" s="26"/>
      <c r="D12" s="26"/>
      <c r="E12" s="26"/>
      <c r="F12" s="26"/>
      <c r="G12" s="26"/>
      <c r="H12" s="26"/>
      <c r="I12" s="26"/>
      <c r="J12" s="26"/>
      <c r="K12" s="27"/>
    </row>
    <row r="13" ht="12.75" customHeight="1">
      <c r="A13" s="25"/>
      <c r="B13" s="86"/>
      <c r="C13" s="36" t="s">
        <v>22</v>
      </c>
      <c r="D13" s="103">
        <f>($D$8/(1+$D$8))*D7*(1-$D$9)+(1/(1+D8))*D6</f>
        <v>0.09786</v>
      </c>
      <c r="E13" s="26"/>
      <c r="F13" s="26"/>
      <c r="G13" s="26"/>
      <c r="H13" s="26"/>
      <c r="I13" s="26"/>
      <c r="J13" s="26"/>
      <c r="K13" s="27"/>
    </row>
    <row r="14" ht="12.75" customHeight="1">
      <c r="A14" s="25"/>
      <c r="B14" s="86"/>
      <c r="C14" s="26"/>
      <c r="D14" s="26"/>
      <c r="E14" s="26"/>
      <c r="F14" s="26"/>
      <c r="G14" s="26"/>
      <c r="H14" s="26"/>
      <c r="I14" s="26"/>
      <c r="J14" s="26"/>
      <c r="K14" s="27"/>
    </row>
    <row r="15" ht="39.0" customHeight="1">
      <c r="A15" s="13"/>
      <c r="B15" s="22" t="s">
        <v>28</v>
      </c>
      <c r="C15" s="23" t="s">
        <v>130</v>
      </c>
      <c r="D15" s="15"/>
      <c r="E15" s="15"/>
      <c r="F15" s="15"/>
      <c r="G15" s="15"/>
      <c r="H15" s="15"/>
      <c r="I15" s="15"/>
      <c r="J15" s="16"/>
      <c r="K15" s="24"/>
    </row>
    <row r="16" ht="4.5" customHeight="1">
      <c r="A16" s="25"/>
      <c r="B16" s="26"/>
      <c r="C16" s="26"/>
      <c r="D16" s="26"/>
      <c r="E16" s="26"/>
      <c r="F16" s="26"/>
      <c r="G16" s="26"/>
      <c r="H16" s="26"/>
      <c r="I16" s="26"/>
      <c r="J16" s="26"/>
      <c r="K16" s="27"/>
    </row>
    <row r="17" ht="12.75" customHeight="1">
      <c r="A17" s="25"/>
      <c r="B17" s="86"/>
      <c r="C17" s="36" t="s">
        <v>131</v>
      </c>
      <c r="D17" s="65">
        <v>2.0</v>
      </c>
      <c r="E17" s="26"/>
      <c r="F17" s="26"/>
      <c r="G17" s="26"/>
      <c r="H17" s="26"/>
      <c r="I17" s="26"/>
      <c r="J17" s="26"/>
      <c r="K17" s="27"/>
    </row>
    <row r="18" ht="12.75" customHeight="1">
      <c r="A18" s="25"/>
      <c r="B18" s="86"/>
      <c r="C18" s="36" t="s">
        <v>132</v>
      </c>
      <c r="D18" s="103">
        <f>$D$8/(1+$D$8)*D7+(1/(1+$D$8))*$D$6</f>
        <v>0.105</v>
      </c>
      <c r="E18" s="26"/>
      <c r="F18" s="26"/>
      <c r="G18" s="26"/>
      <c r="H18" s="26"/>
      <c r="I18" s="26"/>
      <c r="J18" s="26"/>
      <c r="K18" s="27"/>
    </row>
    <row r="19" ht="12.75" customHeight="1">
      <c r="A19" s="25"/>
      <c r="B19" s="86"/>
      <c r="C19" s="36" t="s">
        <v>22</v>
      </c>
      <c r="D19" s="103">
        <f>D18-(D17/(D17+1)*D9*D7)</f>
        <v>0.09072</v>
      </c>
      <c r="E19" s="26"/>
      <c r="F19" s="26"/>
      <c r="G19" s="26"/>
      <c r="H19" s="26"/>
      <c r="I19" s="26"/>
      <c r="J19" s="26"/>
      <c r="K19" s="27"/>
    </row>
    <row r="20" ht="12.75" customHeight="1">
      <c r="A20" s="25"/>
      <c r="B20" s="86"/>
      <c r="C20" s="26"/>
      <c r="D20" s="26"/>
      <c r="E20" s="26"/>
      <c r="F20" s="26"/>
      <c r="G20" s="26"/>
      <c r="H20" s="26"/>
      <c r="I20" s="26"/>
      <c r="J20" s="26"/>
      <c r="K20" s="27"/>
    </row>
    <row r="21" ht="57.0" customHeight="1">
      <c r="A21" s="13"/>
      <c r="B21" s="22" t="s">
        <v>54</v>
      </c>
      <c r="C21" s="23" t="s">
        <v>133</v>
      </c>
      <c r="D21" s="15"/>
      <c r="E21" s="15"/>
      <c r="F21" s="15"/>
      <c r="G21" s="15"/>
      <c r="H21" s="15"/>
      <c r="I21" s="15"/>
      <c r="J21" s="16"/>
      <c r="K21" s="24"/>
    </row>
    <row r="22" ht="4.5" customHeight="1">
      <c r="A22" s="25"/>
      <c r="B22" s="26"/>
      <c r="C22" s="26"/>
      <c r="D22" s="26"/>
      <c r="E22" s="26"/>
      <c r="F22" s="26"/>
      <c r="G22" s="26"/>
      <c r="H22" s="26"/>
      <c r="I22" s="26"/>
      <c r="J22" s="26"/>
      <c r="K22" s="27"/>
    </row>
    <row r="23" ht="12.75" customHeight="1">
      <c r="A23" s="25"/>
      <c r="B23" s="26"/>
      <c r="C23" s="36"/>
      <c r="D23" s="26"/>
      <c r="E23" s="26"/>
      <c r="F23" s="26"/>
      <c r="G23" s="26"/>
      <c r="H23" s="26"/>
      <c r="I23" s="26"/>
      <c r="J23" s="26"/>
      <c r="K23" s="27"/>
    </row>
    <row r="24" ht="12.75" customHeight="1">
      <c r="A24" s="25"/>
      <c r="B24" s="86"/>
      <c r="C24" s="36" t="s">
        <v>134</v>
      </c>
      <c r="D24" s="103">
        <v>0.13</v>
      </c>
      <c r="E24" s="26"/>
      <c r="F24" s="26"/>
      <c r="G24" s="26"/>
      <c r="H24" s="26"/>
      <c r="I24" s="26"/>
      <c r="J24" s="26"/>
      <c r="K24" s="27"/>
    </row>
    <row r="25" ht="12.75" customHeight="1">
      <c r="A25" s="25"/>
      <c r="B25" s="86"/>
      <c r="C25" s="36"/>
      <c r="D25" s="26"/>
      <c r="E25" s="26"/>
      <c r="F25" s="26"/>
      <c r="G25" s="26"/>
      <c r="H25" s="26"/>
      <c r="I25" s="26"/>
      <c r="J25" s="26"/>
      <c r="K25" s="27"/>
    </row>
    <row r="26" ht="12.75" customHeight="1">
      <c r="A26" s="25"/>
      <c r="B26" s="26"/>
      <c r="C26" s="36" t="s">
        <v>135</v>
      </c>
      <c r="D26" s="103">
        <v>0.32</v>
      </c>
      <c r="E26" s="26"/>
      <c r="F26" s="26"/>
      <c r="G26" s="26"/>
      <c r="H26" s="26"/>
      <c r="I26" s="26"/>
      <c r="J26" s="26"/>
      <c r="K26" s="27"/>
    </row>
    <row r="27" ht="12.75" customHeight="1">
      <c r="A27" s="25"/>
      <c r="B27" s="26"/>
      <c r="C27" s="36" t="s">
        <v>136</v>
      </c>
      <c r="D27" s="103">
        <f>D7*((1-D26)/(1-D24))</f>
        <v>0.04924137931</v>
      </c>
      <c r="E27" s="26"/>
      <c r="F27" s="26"/>
      <c r="G27" s="26"/>
      <c r="H27" s="26"/>
      <c r="I27" s="26"/>
      <c r="J27" s="26"/>
      <c r="K27" s="27"/>
    </row>
    <row r="28" ht="12.75" customHeight="1">
      <c r="A28" s="25"/>
      <c r="B28" s="26"/>
      <c r="C28" s="36"/>
      <c r="D28" s="26"/>
      <c r="E28" s="26"/>
      <c r="F28" s="26"/>
      <c r="G28" s="26"/>
      <c r="H28" s="26"/>
      <c r="I28" s="26"/>
      <c r="J28" s="26"/>
      <c r="K28" s="27"/>
    </row>
    <row r="29" ht="12.75" customHeight="1">
      <c r="A29" s="25"/>
      <c r="B29" s="26"/>
      <c r="C29" s="36" t="s">
        <v>137</v>
      </c>
      <c r="D29" s="103">
        <f>($D$8/(1+$D$8))*D27+(1/(1+D8)*D6)</f>
        <v>0.1004137931</v>
      </c>
      <c r="E29" s="26"/>
      <c r="F29" s="26"/>
      <c r="G29" s="26"/>
      <c r="H29" s="26"/>
      <c r="I29" s="26"/>
      <c r="J29" s="26"/>
      <c r="K29" s="27"/>
    </row>
    <row r="30" ht="12.75" customHeight="1">
      <c r="A30" s="25"/>
      <c r="B30" s="26"/>
      <c r="C30" s="36" t="s">
        <v>138</v>
      </c>
      <c r="D30" s="103">
        <f>D29+D17*(D29-D27)</f>
        <v>0.2027586207</v>
      </c>
      <c r="E30" s="26"/>
      <c r="F30" s="26"/>
      <c r="G30" s="26"/>
      <c r="H30" s="26"/>
      <c r="I30" s="26"/>
      <c r="J30" s="26"/>
      <c r="K30" s="27"/>
    </row>
    <row r="31" ht="12.75" customHeight="1">
      <c r="A31" s="25"/>
      <c r="B31" s="26"/>
      <c r="C31" s="36"/>
      <c r="D31" s="87"/>
      <c r="E31" s="26"/>
      <c r="F31" s="26"/>
      <c r="G31" s="26"/>
      <c r="H31" s="26"/>
      <c r="I31" s="26"/>
      <c r="J31" s="26"/>
      <c r="K31" s="27"/>
    </row>
    <row r="32" ht="12.75" customHeight="1">
      <c r="A32" s="25"/>
      <c r="B32" s="26"/>
      <c r="C32" s="36" t="s">
        <v>139</v>
      </c>
      <c r="D32" s="103">
        <f>(1/(1+D17)*D30)+(D17/(1+D17))*D7*(1-D9)</f>
        <v>0.0953062069</v>
      </c>
      <c r="E32" s="26"/>
      <c r="F32" s="26"/>
      <c r="G32" s="26"/>
      <c r="H32" s="26"/>
      <c r="I32" s="26"/>
      <c r="J32" s="26"/>
      <c r="K32" s="27"/>
    </row>
    <row r="33" ht="12.75" customHeight="1">
      <c r="A33" s="66"/>
      <c r="B33" s="67"/>
      <c r="C33" s="67"/>
      <c r="D33" s="67"/>
      <c r="E33" s="67"/>
      <c r="F33" s="67"/>
      <c r="G33" s="67"/>
      <c r="H33" s="67"/>
      <c r="I33" s="67"/>
      <c r="J33" s="67"/>
      <c r="K33" s="68"/>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2:F2"/>
    <mergeCell ref="B4:J4"/>
    <mergeCell ref="C11:J11"/>
    <mergeCell ref="C15:J15"/>
    <mergeCell ref="C21:J21"/>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2006-10-15T22:03:52Z</dcterms:created>
  <dc:creator>Janet Payne</dc:creator>
</cp:coreProperties>
</file>