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Ottorino Morresi\Dropbox\BDM - vol2_2018\Berk_2017_09_bozza2\"/>
    </mc:Choice>
  </mc:AlternateContent>
  <bookViews>
    <workbookView xWindow="0" yWindow="420" windowWidth="16470" windowHeight="2580" xr2:uid="{00000000-000D-0000-FFFF-FFFF00000000}"/>
  </bookViews>
  <sheets>
    <sheet name="Soluzioni" sheetId="2" r:id="rId1"/>
    <sheet name="Bilanci" sheetId="1" r:id="rId2"/>
  </sheets>
  <definedNames>
    <definedName name="ExternalData_1" localSheetId="1">Bilanci!$A$3:$F$40</definedName>
    <definedName name="ExternalData_2" localSheetId="1">Bilanci!$A$96:$E$125</definedName>
    <definedName name="solver_adj" localSheetId="0" hidden="1">Soluzioni!$C$8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Soluzioni!$C$85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68.35</definedName>
  </definedNames>
  <calcPr calcId="171027"/>
</workbook>
</file>

<file path=xl/calcChain.xml><?xml version="1.0" encoding="utf-8"?>
<calcChain xmlns="http://schemas.openxmlformats.org/spreadsheetml/2006/main">
  <c r="C26" i="2" l="1"/>
  <c r="C17" i="2"/>
  <c r="C56" i="2"/>
  <c r="D41" i="2"/>
  <c r="E41" i="2"/>
  <c r="F41" i="2"/>
  <c r="H41" i="2" s="1"/>
  <c r="C55" i="2"/>
  <c r="D55" i="2"/>
  <c r="D56" i="2" s="1"/>
  <c r="D67" i="2" s="1"/>
  <c r="D39" i="2"/>
  <c r="E39" i="2"/>
  <c r="F39" i="2"/>
  <c r="H39" i="2"/>
  <c r="D61" i="2" s="1"/>
  <c r="D46" i="2"/>
  <c r="H46" i="2" s="1"/>
  <c r="E46" i="2"/>
  <c r="F46" i="2"/>
  <c r="D43" i="2"/>
  <c r="E43" i="2"/>
  <c r="F43" i="2"/>
  <c r="H43" i="2"/>
  <c r="D48" i="2"/>
  <c r="D49" i="2" s="1"/>
  <c r="H49" i="2" s="1"/>
  <c r="E48" i="2"/>
  <c r="E49" i="2" s="1"/>
  <c r="F48" i="2"/>
  <c r="F49" i="2" s="1"/>
  <c r="C57" i="2"/>
  <c r="C80" i="2"/>
  <c r="C81" i="2"/>
  <c r="E45" i="2"/>
  <c r="F45" i="2"/>
  <c r="D45" i="2"/>
  <c r="C24" i="2"/>
  <c r="D24" i="2" s="1"/>
  <c r="E55" i="2"/>
  <c r="E61" i="2" s="1"/>
  <c r="E63" i="2" l="1"/>
  <c r="D30" i="2"/>
  <c r="E24" i="2"/>
  <c r="D65" i="2"/>
  <c r="D59" i="2" s="1"/>
  <c r="D57" i="2"/>
  <c r="D69" i="2" s="1"/>
  <c r="E57" i="2"/>
  <c r="E69" i="2" s="1"/>
  <c r="D63" i="2"/>
  <c r="D71" i="2" s="1"/>
  <c r="D76" i="2" s="1"/>
  <c r="F55" i="2"/>
  <c r="E56" i="2"/>
  <c r="E67" i="2" s="1"/>
  <c r="E65" i="2" l="1"/>
  <c r="E59" i="2" s="1"/>
  <c r="F56" i="2"/>
  <c r="G55" i="2"/>
  <c r="F61" i="2"/>
  <c r="F63" i="2" s="1"/>
  <c r="F24" i="2"/>
  <c r="E30" i="2"/>
  <c r="F57" i="2"/>
  <c r="F69" i="2" s="1"/>
  <c r="E71" i="2"/>
  <c r="E76" i="2" s="1"/>
  <c r="G56" i="2" l="1"/>
  <c r="H55" i="2"/>
  <c r="G61" i="2"/>
  <c r="G63" i="2" s="1"/>
  <c r="G57" i="2"/>
  <c r="G69" i="2" s="1"/>
  <c r="F67" i="2"/>
  <c r="F65" i="2"/>
  <c r="F59" i="2" s="1"/>
  <c r="G24" i="2"/>
  <c r="F30" i="2"/>
  <c r="G67" i="2" l="1"/>
  <c r="G65" i="2"/>
  <c r="G59" i="2" s="1"/>
  <c r="G71" i="2"/>
  <c r="G76" i="2" s="1"/>
  <c r="F71" i="2"/>
  <c r="F76" i="2" s="1"/>
  <c r="I55" i="2"/>
  <c r="H61" i="2"/>
  <c r="H63" i="2" s="1"/>
  <c r="H56" i="2"/>
  <c r="H57" i="2"/>
  <c r="H69" i="2" s="1"/>
  <c r="H24" i="2"/>
  <c r="G30" i="2"/>
  <c r="I61" i="2" l="1"/>
  <c r="I63" i="2" s="1"/>
  <c r="I56" i="2"/>
  <c r="J55" i="2"/>
  <c r="I57" i="2"/>
  <c r="I69" i="2" s="1"/>
  <c r="H28" i="2"/>
  <c r="H30" i="2" s="1"/>
  <c r="C32" i="2" s="1"/>
  <c r="H67" i="2"/>
  <c r="H65" i="2"/>
  <c r="H59" i="2" s="1"/>
  <c r="J61" i="2" l="1"/>
  <c r="J63" i="2" s="1"/>
  <c r="J56" i="2"/>
  <c r="J57" i="2"/>
  <c r="J69" i="2" s="1"/>
  <c r="I67" i="2"/>
  <c r="I65" i="2"/>
  <c r="I59" i="2" s="1"/>
  <c r="H71" i="2"/>
  <c r="I71" i="2" l="1"/>
  <c r="H74" i="2" s="1"/>
  <c r="H76" i="2" s="1"/>
  <c r="C78" i="2" s="1"/>
  <c r="C83" i="2" s="1"/>
  <c r="C85" i="2" s="1"/>
  <c r="J67" i="2"/>
  <c r="J65" i="2"/>
  <c r="J59" i="2" s="1"/>
  <c r="J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2" background="1" saveData="1">
    <webPr sourceData="1" parsePre="1" consecutive="1" xl2000="1" url="http://finance.yahoo.com/q/is?s=CAT&amp;annual" htmlTables="1">
      <tables count="1">
        <x v="15"/>
      </tables>
    </webPr>
  </connection>
  <connection id="2" xr16:uid="{00000000-0015-0000-FFFF-FFFF01000000}" name="Connection1" type="4" refreshedVersion="2" background="1" saveData="1">
    <webPr sourceData="1" parsePre="1" consecutive="1" xl2000="1" url="http://finance.yahoo.com/q/cf?s=CAT&amp;annual" htmlTables="1">
      <tables count="1">
        <x v="15"/>
      </tables>
    </webPr>
  </connection>
</connections>
</file>

<file path=xl/sharedStrings.xml><?xml version="1.0" encoding="utf-8"?>
<sst xmlns="http://schemas.openxmlformats.org/spreadsheetml/2006/main" count="226" uniqueCount="162">
  <si>
    <t>Changes In Accounts Receivables</t>
  </si>
  <si>
    <t>Changes In Liabilities</t>
  </si>
  <si>
    <t>Changes In Inventories</t>
  </si>
  <si>
    <t>Changes In Other Operating Activities</t>
  </si>
  <si>
    <t>Total Cash Flow From Operating Activities</t>
  </si>
  <si>
    <t>Investing Activities, Cash Flows Provided By or Used In</t>
  </si>
  <si>
    <t>Capital Expenditures</t>
  </si>
  <si>
    <t>Investments</t>
  </si>
  <si>
    <t>Other Cashflows from Investing Activities</t>
  </si>
  <si>
    <t>Total Cash Flows From Investing Activities</t>
  </si>
  <si>
    <t>Financing Activities, Cash Flows Provided By or Used In</t>
  </si>
  <si>
    <t>Dividends Paid</t>
  </si>
  <si>
    <t>Sale Purchase of Stock</t>
  </si>
  <si>
    <t>Net Borrowings</t>
  </si>
  <si>
    <t>Other Cash Flows from Financing Activities</t>
  </si>
  <si>
    <t>Total Cash Flows From Financing Activities</t>
  </si>
  <si>
    <t>Effect Of Exchange Rate Changes</t>
  </si>
  <si>
    <t xml:space="preserve">Change In Cash and Cash Equivalents </t>
  </si>
  <si>
    <t>EBIT*(1-T)</t>
  </si>
  <si>
    <t>WACC</t>
  </si>
  <si>
    <t>6*</t>
  </si>
  <si>
    <t>7*</t>
  </si>
  <si>
    <t>Enterprise Value</t>
  </si>
  <si>
    <t>GE</t>
  </si>
  <si>
    <t>1a</t>
  </si>
  <si>
    <t>1b</t>
  </si>
  <si>
    <t>2a</t>
  </si>
  <si>
    <t>2b</t>
  </si>
  <si>
    <t>5a</t>
  </si>
  <si>
    <t>5b</t>
  </si>
  <si>
    <t>5c</t>
  </si>
  <si>
    <t>5d</t>
  </si>
  <si>
    <t>5e</t>
  </si>
  <si>
    <t>6a)iv</t>
  </si>
  <si>
    <t>6a)i</t>
  </si>
  <si>
    <t>6a)ii</t>
  </si>
  <si>
    <t>6a)iii</t>
  </si>
  <si>
    <t>6a)v</t>
  </si>
  <si>
    <t>6b</t>
  </si>
  <si>
    <t>6c</t>
  </si>
  <si>
    <t>6d</t>
  </si>
  <si>
    <t>6e</t>
  </si>
  <si>
    <t>6f</t>
  </si>
  <si>
    <t>6h</t>
  </si>
  <si>
    <t>6g</t>
  </si>
  <si>
    <t>Income Statements</t>
  </si>
  <si>
    <t>Balance Sheet</t>
  </si>
  <si>
    <t>Cash Flow Statement</t>
  </si>
  <si>
    <t>PERIOD ENDING</t>
  </si>
  <si>
    <t>Total Revenue</t>
  </si>
  <si>
    <t>Cost of Revenue</t>
  </si>
  <si>
    <t>Gross Profit</t>
  </si>
  <si>
    <t>Operating Expenses</t>
  </si>
  <si>
    <t>Research Development</t>
  </si>
  <si>
    <t>Selling General and Administrative</t>
  </si>
  <si>
    <t>Non Recurring</t>
  </si>
  <si>
    <t xml:space="preserve">-  </t>
  </si>
  <si>
    <t>Others</t>
  </si>
  <si>
    <t>Total Operating Expenses</t>
  </si>
  <si>
    <t>Operating Income or Loss</t>
  </si>
  <si>
    <t>Income from Continuing Operations</t>
  </si>
  <si>
    <t>Total Other Income/Expenses Net</t>
  </si>
  <si>
    <t>Earnings Before Interest And Taxes</t>
  </si>
  <si>
    <t>Interest Expense</t>
  </si>
  <si>
    <t>Income Before Tax</t>
  </si>
  <si>
    <t>Income Tax Expense</t>
  </si>
  <si>
    <t>Minority Interest</t>
  </si>
  <si>
    <t>Net Income From Continuing Ops</t>
  </si>
  <si>
    <t>Non-recurring Events</t>
  </si>
  <si>
    <t>Discontinued Operations</t>
  </si>
  <si>
    <t>Extraordinary Items</t>
  </si>
  <si>
    <t>Effect Of Accounting Changes</t>
  </si>
  <si>
    <t>Other Items</t>
  </si>
  <si>
    <t>Net Income</t>
  </si>
  <si>
    <t>Preferred Stock And Other Adjustments</t>
  </si>
  <si>
    <t>Net Income Applicable To Common Shares</t>
  </si>
  <si>
    <t>Assets</t>
  </si>
  <si>
    <t>Current Assets</t>
  </si>
  <si>
    <t>Cash And Cash Equivalents</t>
  </si>
  <si>
    <t>Short Term Investments</t>
  </si>
  <si>
    <t>Net Receivables</t>
  </si>
  <si>
    <t>Inventory</t>
  </si>
  <si>
    <t>Other Current Assets</t>
  </si>
  <si>
    <t>Total Current Assets</t>
  </si>
  <si>
    <t>Long Term Investments</t>
  </si>
  <si>
    <t>Property Plant and Equipment</t>
  </si>
  <si>
    <t>Goodwill</t>
  </si>
  <si>
    <t>Intangible Assets</t>
  </si>
  <si>
    <t>Accumulated Amortization</t>
  </si>
  <si>
    <t>Other Assets</t>
  </si>
  <si>
    <t>Deferred Long Term Asset Charges</t>
  </si>
  <si>
    <t>Total Assets</t>
  </si>
  <si>
    <t>Liabilities</t>
  </si>
  <si>
    <t>Current Liabilities</t>
  </si>
  <si>
    <t>Accounts Payable</t>
  </si>
  <si>
    <t>Short/Current Long Term Debt</t>
  </si>
  <si>
    <t>Other Current Liabilities</t>
  </si>
  <si>
    <t>Total Current Liabilities</t>
  </si>
  <si>
    <t>Long Term Debt</t>
  </si>
  <si>
    <t>Other Liabilities</t>
  </si>
  <si>
    <t>Deferred Long Term Liability Charges</t>
  </si>
  <si>
    <t>Negative Goodwill</t>
  </si>
  <si>
    <t>Total Liabilities</t>
  </si>
  <si>
    <t xml:space="preserve">Stockholders' Equity </t>
  </si>
  <si>
    <t>Misc Stocks Options Warrants</t>
  </si>
  <si>
    <t>Redeemable Preferred Stock</t>
  </si>
  <si>
    <t>Preferred Stock</t>
  </si>
  <si>
    <t>Common Stock</t>
  </si>
  <si>
    <t>Retained Earnings</t>
  </si>
  <si>
    <t>Treasury Stock</t>
  </si>
  <si>
    <t>Capital Surplus</t>
  </si>
  <si>
    <t>Other Stockholder Equity</t>
  </si>
  <si>
    <t>Total Stockholder Equity</t>
  </si>
  <si>
    <t>Net Tangible Assets</t>
  </si>
  <si>
    <t>EBIT</t>
  </si>
  <si>
    <t>Depreciation</t>
  </si>
  <si>
    <t xml:space="preserve">Operating Activities, Cash Flows Provided By or Used In </t>
  </si>
  <si>
    <t>Adjustments To Net Income</t>
  </si>
  <si>
    <t xml:space="preserve"> -  </t>
  </si>
  <si>
    <t>Dec 30, 2011</t>
  </si>
  <si>
    <t>Dec 30, 2010</t>
  </si>
  <si>
    <t>Dec 30, 2009</t>
  </si>
  <si>
    <t>Dec 31, 2014</t>
  </si>
  <si>
    <t>Dec 31, 2013</t>
  </si>
  <si>
    <t>Dec 31, 2012</t>
  </si>
  <si>
    <t>Tutte le cifre, eccetto i dati per azione, sono espresse in migliaia</t>
  </si>
  <si>
    <t>Costo del capitale proprio</t>
  </si>
  <si>
    <t>ROA</t>
  </si>
  <si>
    <t>Prezzo corrente per azione</t>
  </si>
  <si>
    <t>Dividendo corrente</t>
  </si>
  <si>
    <t># Numero azioni in circolazione</t>
  </si>
  <si>
    <t>Payout Rate</t>
  </si>
  <si>
    <t>Crescita attesa per i prossimi 5 anni</t>
  </si>
  <si>
    <t>Anno</t>
  </si>
  <si>
    <t>Dividendo</t>
  </si>
  <si>
    <t>Crescita di lungo termine</t>
  </si>
  <si>
    <t>Prezzo atteso all'anno 5</t>
  </si>
  <si>
    <t>Valore attuale dei dividendi</t>
  </si>
  <si>
    <t>Prezzo corrente</t>
  </si>
  <si>
    <t>Metodo basato sull'attualizzazione dei flussi di cassa</t>
  </si>
  <si>
    <t>EBIT / Vendite</t>
  </si>
  <si>
    <t>Aliquota fiscale societaria</t>
  </si>
  <si>
    <t>Immobili, impianti, attrezzature / Vendite</t>
  </si>
  <si>
    <t>Ammortamenti</t>
  </si>
  <si>
    <t xml:space="preserve">       Ammortamenti / immobili, impianti e attrezzature</t>
  </si>
  <si>
    <t>Capitale circolante netto (CCN)</t>
  </si>
  <si>
    <t xml:space="preserve">       CCN / Vendite</t>
  </si>
  <si>
    <t>Vendite</t>
  </si>
  <si>
    <t>Immobili, impianti e attrezzature</t>
  </si>
  <si>
    <t>CCN</t>
  </si>
  <si>
    <t>Capitale investito</t>
  </si>
  <si>
    <t>Variazione del CCN</t>
  </si>
  <si>
    <t>Flusso di cassa (FCF)</t>
  </si>
  <si>
    <t xml:space="preserve">   Valore nell'anno 5</t>
  </si>
  <si>
    <t>Valore attuale dei FCF</t>
  </si>
  <si>
    <t>Debiti</t>
  </si>
  <si>
    <t>Liquidità</t>
  </si>
  <si>
    <t>Valore del capitale proprio</t>
  </si>
  <si>
    <t>Prezzo corrente dell'azione</t>
  </si>
  <si>
    <t>Corrente</t>
  </si>
  <si>
    <t>Media</t>
  </si>
  <si>
    <t>Dividend Discount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</si>
</sst>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38" fontId="0" fillId="0" borderId="0" xfId="0" applyNumberFormat="1"/>
    <xf numFmtId="0" fontId="1" fillId="0" borderId="0" xfId="0" applyFont="1" applyAlignment="1">
      <alignment horizontal="left"/>
    </xf>
    <xf numFmtId="0" fontId="0" fillId="2" borderId="0" xfId="0" applyFill="1"/>
    <xf numFmtId="38" fontId="0" fillId="2" borderId="0" xfId="0" applyNumberFormat="1" applyFill="1"/>
    <xf numFmtId="165" fontId="0" fillId="2" borderId="0" xfId="0" applyNumberFormat="1" applyFill="1"/>
    <xf numFmtId="0" fontId="3" fillId="0" borderId="0" xfId="1"/>
    <xf numFmtId="15" fontId="3" fillId="0" borderId="0" xfId="1" applyNumberFormat="1"/>
    <xf numFmtId="3" fontId="3" fillId="0" borderId="0" xfId="1" applyNumberFormat="1"/>
    <xf numFmtId="164" fontId="3" fillId="0" borderId="0" xfId="1" applyNumberFormat="1"/>
    <xf numFmtId="0" fontId="3" fillId="0" borderId="0" xfId="2"/>
    <xf numFmtId="3" fontId="3" fillId="0" borderId="0" xfId="2" applyNumberFormat="1"/>
    <xf numFmtId="164" fontId="3" fillId="0" borderId="0" xfId="2" applyNumberFormat="1"/>
    <xf numFmtId="0" fontId="3" fillId="0" borderId="0" xfId="3"/>
    <xf numFmtId="15" fontId="3" fillId="0" borderId="0" xfId="3" applyNumberFormat="1"/>
    <xf numFmtId="3" fontId="3" fillId="0" borderId="0" xfId="3" applyNumberFormat="1"/>
    <xf numFmtId="164" fontId="3" fillId="0" borderId="0" xfId="3" applyNumberFormat="1"/>
    <xf numFmtId="4" fontId="3" fillId="0" borderId="0" xfId="1" applyNumberFormat="1"/>
    <xf numFmtId="0" fontId="0" fillId="3" borderId="0" xfId="0" applyFill="1"/>
    <xf numFmtId="3" fontId="0" fillId="3" borderId="0" xfId="0" applyNumberFormat="1" applyFill="1"/>
    <xf numFmtId="9" fontId="0" fillId="3" borderId="0" xfId="0" applyNumberFormat="1" applyFill="1"/>
    <xf numFmtId="10" fontId="0" fillId="3" borderId="0" xfId="0" applyNumberFormat="1" applyFill="1"/>
    <xf numFmtId="38" fontId="0" fillId="3" borderId="0" xfId="0" applyNumberFormat="1" applyFill="1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15" fontId="2" fillId="0" borderId="1" xfId="0" applyNumberFormat="1" applyFont="1" applyBorder="1"/>
  </cellXfs>
  <cellStyles count="4">
    <cellStyle name="Normal 2" xfId="1" xr:uid="{00000000-0005-0000-0000-000000000000}"/>
    <cellStyle name="Normal 3" xfId="2" xr:uid="{00000000-0005-0000-0000-000001000000}"/>
    <cellStyle name="Normal 4" xfId="3" xr:uid="{00000000-0005-0000-0000-000002000000}"/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growShrinkType="overwriteClear" connectionId="2" xr16:uid="{00000000-0016-0000-01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5"/>
  <sheetViews>
    <sheetView tabSelected="1" topLeftCell="A47" workbookViewId="0">
      <selection activeCell="C85" sqref="C85"/>
    </sheetView>
  </sheetViews>
  <sheetFormatPr defaultColWidth="8.7109375" defaultRowHeight="12.75" x14ac:dyDescent="0.2"/>
  <cols>
    <col min="1" max="1" width="4.7109375" style="7" customWidth="1"/>
    <col min="2" max="2" width="40.7109375" customWidth="1"/>
    <col min="3" max="3" width="14.7109375" customWidth="1"/>
    <col min="4" max="4" width="12.7109375" customWidth="1"/>
    <col min="5" max="5" width="13.7109375" customWidth="1"/>
    <col min="6" max="7" width="12.28515625" bestFit="1" customWidth="1"/>
    <col min="8" max="8" width="13.42578125" bestFit="1" customWidth="1"/>
    <col min="9" max="10" width="12.28515625" bestFit="1" customWidth="1"/>
  </cols>
  <sheetData>
    <row r="1" spans="1:3" x14ac:dyDescent="0.2">
      <c r="B1" s="2" t="s">
        <v>23</v>
      </c>
      <c r="C1" t="s">
        <v>125</v>
      </c>
    </row>
    <row r="4" spans="1:3" x14ac:dyDescent="0.2">
      <c r="B4" s="28" t="s">
        <v>126</v>
      </c>
      <c r="C4" s="3">
        <v>0.105</v>
      </c>
    </row>
    <row r="5" spans="1:3" x14ac:dyDescent="0.2">
      <c r="C5" s="4"/>
    </row>
    <row r="6" spans="1:3" x14ac:dyDescent="0.2">
      <c r="B6" s="28" t="s">
        <v>127</v>
      </c>
      <c r="C6" s="3">
        <v>0.12</v>
      </c>
    </row>
    <row r="7" spans="1:3" x14ac:dyDescent="0.2">
      <c r="C7" s="4"/>
    </row>
    <row r="8" spans="1:3" x14ac:dyDescent="0.2">
      <c r="B8" t="s">
        <v>19</v>
      </c>
      <c r="C8" s="3">
        <v>7.4999999999999997E-2</v>
      </c>
    </row>
    <row r="9" spans="1:3" x14ac:dyDescent="0.2">
      <c r="C9" s="4"/>
    </row>
    <row r="11" spans="1:3" x14ac:dyDescent="0.2">
      <c r="A11" s="7" t="s">
        <v>24</v>
      </c>
      <c r="B11" s="28" t="s">
        <v>128</v>
      </c>
      <c r="C11" s="23">
        <v>31.15</v>
      </c>
    </row>
    <row r="13" spans="1:3" x14ac:dyDescent="0.2">
      <c r="A13" s="7" t="s">
        <v>25</v>
      </c>
      <c r="B13" s="28" t="s">
        <v>129</v>
      </c>
      <c r="C13" s="23">
        <v>0.92</v>
      </c>
    </row>
    <row r="15" spans="1:3" x14ac:dyDescent="0.2">
      <c r="A15" s="7" t="s">
        <v>26</v>
      </c>
      <c r="B15" s="28" t="s">
        <v>130</v>
      </c>
      <c r="C15" s="24">
        <v>10560000</v>
      </c>
    </row>
    <row r="17" spans="1:8" x14ac:dyDescent="0.2">
      <c r="A17" s="7" t="s">
        <v>27</v>
      </c>
      <c r="B17" s="28" t="s">
        <v>131</v>
      </c>
      <c r="C17" s="25">
        <f>AVERAGE(59.3,54.3,50.4,47.2,40)/100</f>
        <v>0.50239999999999996</v>
      </c>
    </row>
    <row r="19" spans="1:8" x14ac:dyDescent="0.2">
      <c r="A19" s="7">
        <v>3</v>
      </c>
      <c r="B19" s="28" t="s">
        <v>132</v>
      </c>
      <c r="C19" s="26">
        <v>8.3000000000000004E-2</v>
      </c>
    </row>
    <row r="20" spans="1:8" x14ac:dyDescent="0.2">
      <c r="C20" s="4"/>
    </row>
    <row r="21" spans="1:8" x14ac:dyDescent="0.2">
      <c r="B21" s="2" t="s">
        <v>161</v>
      </c>
      <c r="C21" s="4"/>
    </row>
    <row r="23" spans="1:8" x14ac:dyDescent="0.2">
      <c r="A23" s="7" t="s">
        <v>28</v>
      </c>
      <c r="B23" s="29" t="s">
        <v>133</v>
      </c>
      <c r="C23" s="5">
        <v>0</v>
      </c>
      <c r="D23" s="5">
        <v>1</v>
      </c>
      <c r="E23" s="5">
        <v>2</v>
      </c>
      <c r="F23" s="5">
        <v>3</v>
      </c>
      <c r="G23" s="5">
        <v>4</v>
      </c>
      <c r="H23" s="5">
        <v>5</v>
      </c>
    </row>
    <row r="24" spans="1:8" x14ac:dyDescent="0.2">
      <c r="A24" s="7" t="s">
        <v>29</v>
      </c>
      <c r="B24" s="28" t="s">
        <v>134</v>
      </c>
      <c r="C24" s="23">
        <f>C13</f>
        <v>0.92</v>
      </c>
      <c r="D24" s="23">
        <f>C24*(1+$C$19)</f>
        <v>0.99636000000000002</v>
      </c>
      <c r="E24" s="23">
        <f>D24*(1+$C$19)</f>
        <v>1.0790578799999999</v>
      </c>
      <c r="F24" s="23">
        <f>E24*(1+$C$19)</f>
        <v>1.1686196840399998</v>
      </c>
      <c r="G24" s="23">
        <f>F24*(1+$C$19)</f>
        <v>1.2656151178153199</v>
      </c>
      <c r="H24" s="23">
        <f>G24*(1+$C$19)</f>
        <v>1.3706611725939915</v>
      </c>
    </row>
    <row r="26" spans="1:8" x14ac:dyDescent="0.2">
      <c r="A26" s="7" t="s">
        <v>30</v>
      </c>
      <c r="B26" t="s">
        <v>135</v>
      </c>
      <c r="C26" s="26">
        <f>C6*(1-C17)</f>
        <v>5.9712000000000001E-2</v>
      </c>
    </row>
    <row r="28" spans="1:8" x14ac:dyDescent="0.2">
      <c r="A28" s="7" t="s">
        <v>31</v>
      </c>
      <c r="B28" t="s">
        <v>136</v>
      </c>
      <c r="H28" s="8">
        <f>(H24*(1+C26))/(C4-C26)</f>
        <v>32.072648218775925</v>
      </c>
    </row>
    <row r="30" spans="1:8" x14ac:dyDescent="0.2">
      <c r="B30" t="s">
        <v>137</v>
      </c>
      <c r="D30" s="23">
        <f>(D24+D28)/((1+$C$4)^D23)</f>
        <v>0.90168325791855208</v>
      </c>
      <c r="E30" s="23">
        <f>(E24+E28)/((1+$C$4)^E23)</f>
        <v>0.88373119305501513</v>
      </c>
      <c r="F30" s="23">
        <f>(F24+F28)/((1+$C$4)^F23)</f>
        <v>0.86613654486749447</v>
      </c>
      <c r="G30" s="23">
        <f>(G24+G28)/((1+$C$4)^G23)</f>
        <v>0.84889219736787014</v>
      </c>
      <c r="H30" s="23">
        <f>(H24+H28)/((1+$C$4)^H23)</f>
        <v>20.300085005948674</v>
      </c>
    </row>
    <row r="32" spans="1:8" x14ac:dyDescent="0.2">
      <c r="A32" s="7" t="s">
        <v>32</v>
      </c>
      <c r="B32" t="s">
        <v>138</v>
      </c>
      <c r="C32" s="10">
        <f>SUM(D30:H30)</f>
        <v>23.800528199157604</v>
      </c>
    </row>
    <row r="37" spans="1:8" x14ac:dyDescent="0.2">
      <c r="A37" s="7">
        <v>6</v>
      </c>
      <c r="B37" s="2" t="s">
        <v>139</v>
      </c>
    </row>
    <row r="38" spans="1:8" x14ac:dyDescent="0.2">
      <c r="D38" s="31" t="s">
        <v>122</v>
      </c>
      <c r="E38" s="31" t="s">
        <v>123</v>
      </c>
      <c r="F38" s="31" t="s">
        <v>124</v>
      </c>
      <c r="G38" s="5"/>
      <c r="H38" s="29" t="s">
        <v>160</v>
      </c>
    </row>
    <row r="39" spans="1:8" x14ac:dyDescent="0.2">
      <c r="A39" s="7" t="s">
        <v>34</v>
      </c>
      <c r="B39" t="s">
        <v>140</v>
      </c>
      <c r="D39">
        <f>Bilanci!C22/Bilanci!C4</f>
        <v>0.17976431633566414</v>
      </c>
      <c r="E39">
        <f>Bilanci!D22/Bilanci!D4</f>
        <v>0.1798555239823342</v>
      </c>
      <c r="F39">
        <f>Bilanci!E22/Bilanci!E4</f>
        <v>0.20307600010907803</v>
      </c>
      <c r="H39" s="8">
        <f>AVERAGE(D39:F39)</f>
        <v>0.18756528014235876</v>
      </c>
    </row>
    <row r="41" spans="1:8" x14ac:dyDescent="0.2">
      <c r="A41" s="7" t="s">
        <v>35</v>
      </c>
      <c r="B41" s="28" t="s">
        <v>141</v>
      </c>
      <c r="D41">
        <f>Bilanci!C25/Bilanci!C24</f>
        <v>0.10284984618956411</v>
      </c>
      <c r="E41">
        <f>Bilanci!D25/Bilanci!D24</f>
        <v>4.1854993498854562E-2</v>
      </c>
      <c r="F41">
        <f>Bilanci!E25/Bilanci!E24</f>
        <v>0.14579138139347564</v>
      </c>
      <c r="H41" s="8">
        <f>AVERAGE(D41:F41)</f>
        <v>9.6832073693964779E-2</v>
      </c>
    </row>
    <row r="43" spans="1:8" x14ac:dyDescent="0.2">
      <c r="A43" s="7" t="s">
        <v>36</v>
      </c>
      <c r="B43" s="28" t="s">
        <v>142</v>
      </c>
      <c r="D43">
        <f>Bilanci!C56/Bilanci!C4</f>
        <v>0.48918156794917522</v>
      </c>
      <c r="E43">
        <f>Bilanci!D56/Bilanci!D4</f>
        <v>0.47161491321168131</v>
      </c>
      <c r="F43">
        <f>Bilanci!E56/Bilanci!E4</f>
        <v>0.46933544217501566</v>
      </c>
      <c r="H43" s="8">
        <f>AVERAGE(D43:F43)</f>
        <v>0.47671064111195732</v>
      </c>
    </row>
    <row r="45" spans="1:8" x14ac:dyDescent="0.2">
      <c r="A45" s="7" t="s">
        <v>33</v>
      </c>
      <c r="B45" t="s">
        <v>143</v>
      </c>
      <c r="D45" s="1">
        <f>Bilanci!C100</f>
        <v>9283000</v>
      </c>
      <c r="E45" s="1">
        <f>Bilanci!D100</f>
        <v>9762000</v>
      </c>
      <c r="F45" s="1">
        <f>Bilanci!E100</f>
        <v>9192000</v>
      </c>
    </row>
    <row r="46" spans="1:8" x14ac:dyDescent="0.2">
      <c r="B46" s="28" t="s">
        <v>144</v>
      </c>
      <c r="D46">
        <f>Bilanci!C100/Bilanci!C56</f>
        <v>0.12771197050366639</v>
      </c>
      <c r="E46">
        <f>Bilanci!D100/Bilanci!D56</f>
        <v>0.14173091162507079</v>
      </c>
      <c r="F46">
        <f>Bilanci!E100/Bilanci!E56</f>
        <v>0.13351926093777236</v>
      </c>
      <c r="H46" s="8">
        <f>AVERAGE(D46:F46)</f>
        <v>0.13432071435550319</v>
      </c>
    </row>
    <row r="48" spans="1:8" x14ac:dyDescent="0.2">
      <c r="B48" t="s">
        <v>145</v>
      </c>
      <c r="D48" s="1">
        <f>Bilanci!C54-Bilanci!C71</f>
        <v>204512000</v>
      </c>
      <c r="E48" s="1">
        <f>Bilanci!D54-Bilanci!D71</f>
        <v>215731000</v>
      </c>
      <c r="F48" s="1">
        <f>Bilanci!E54-Bilanci!E71</f>
        <v>176767000</v>
      </c>
    </row>
    <row r="49" spans="1:10" x14ac:dyDescent="0.2">
      <c r="A49" s="7" t="s">
        <v>37</v>
      </c>
      <c r="B49" t="s">
        <v>146</v>
      </c>
      <c r="D49">
        <f>D48/Bilanci!C4</f>
        <v>1.3763602958496255</v>
      </c>
      <c r="E49">
        <f>E48/Bilanci!D4</f>
        <v>1.477154301756308</v>
      </c>
      <c r="F49">
        <f>F48/Bilanci!E4</f>
        <v>1.2050871260669194</v>
      </c>
      <c r="H49" s="8">
        <f>AVERAGE(D49:F49)</f>
        <v>1.3528672412242841</v>
      </c>
    </row>
    <row r="54" spans="1:10" x14ac:dyDescent="0.2">
      <c r="A54" s="7" t="s">
        <v>38</v>
      </c>
      <c r="B54" s="28" t="s">
        <v>133</v>
      </c>
      <c r="C54" s="29" t="s">
        <v>159</v>
      </c>
      <c r="D54" s="5">
        <v>1</v>
      </c>
      <c r="E54" s="5">
        <v>2</v>
      </c>
      <c r="F54" s="5">
        <v>3</v>
      </c>
      <c r="G54" s="5">
        <v>4</v>
      </c>
      <c r="H54" s="5">
        <v>5</v>
      </c>
      <c r="I54" s="5" t="s">
        <v>20</v>
      </c>
      <c r="J54" s="5" t="s">
        <v>21</v>
      </c>
    </row>
    <row r="55" spans="1:10" x14ac:dyDescent="0.2">
      <c r="A55" s="7" t="s">
        <v>39</v>
      </c>
      <c r="B55" t="s">
        <v>147</v>
      </c>
      <c r="C55" s="1">
        <f>Bilanci!C4</f>
        <v>148589000</v>
      </c>
      <c r="D55" s="6">
        <f>C55*(1+$C$19)</f>
        <v>160921887</v>
      </c>
      <c r="E55" s="6">
        <f>D55*(1+$C$19)</f>
        <v>174278403.62099999</v>
      </c>
      <c r="F55" s="6">
        <f>E55*(1+$C$19)</f>
        <v>188743511.12154299</v>
      </c>
      <c r="G55" s="6">
        <f>F55*(1+$C$19)</f>
        <v>204409222.54463106</v>
      </c>
      <c r="H55" s="6">
        <f>G55*(1+$C$19)</f>
        <v>221375188.01583543</v>
      </c>
      <c r="I55" s="6">
        <f>H55*(1+$C$26)</f>
        <v>234593943.24263701</v>
      </c>
      <c r="J55" s="6">
        <f>I55*(1+$C$26)</f>
        <v>248602016.78154135</v>
      </c>
    </row>
    <row r="56" spans="1:10" x14ac:dyDescent="0.2">
      <c r="A56" s="7" t="s">
        <v>40</v>
      </c>
      <c r="B56" s="28" t="s">
        <v>148</v>
      </c>
      <c r="C56" s="1">
        <f>Bilanci!C56</f>
        <v>72687000</v>
      </c>
      <c r="D56" s="6">
        <f>D55*$H$43</f>
        <v>76713175.920715958</v>
      </c>
      <c r="E56" s="6">
        <f t="shared" ref="E56:J56" si="0">E55*$H$43</f>
        <v>83080369.522135377</v>
      </c>
      <c r="F56" s="6">
        <f t="shared" si="0"/>
        <v>89976040.192472607</v>
      </c>
      <c r="G56" s="6">
        <f t="shared" si="0"/>
        <v>97444051.528447837</v>
      </c>
      <c r="H56" s="6">
        <f t="shared" si="0"/>
        <v>105531907.805309</v>
      </c>
      <c r="I56" s="6">
        <f t="shared" si="0"/>
        <v>111833429.08417961</v>
      </c>
      <c r="J56" s="6">
        <f t="shared" si="0"/>
        <v>118511226.80165415</v>
      </c>
    </row>
    <row r="57" spans="1:10" x14ac:dyDescent="0.2">
      <c r="A57" s="7" t="s">
        <v>40</v>
      </c>
      <c r="B57" t="s">
        <v>149</v>
      </c>
      <c r="C57" s="6">
        <f>Bilanci!C54-Bilanci!C71</f>
        <v>204512000</v>
      </c>
      <c r="D57" s="6">
        <f>$H$49*D55</f>
        <v>217705949.31829599</v>
      </c>
      <c r="E57" s="6">
        <f t="shared" ref="E57:J57" si="1">$H$49*E55</f>
        <v>235775543.11171454</v>
      </c>
      <c r="F57" s="6">
        <f t="shared" si="1"/>
        <v>255344913.18998685</v>
      </c>
      <c r="G57" s="6">
        <f t="shared" si="1"/>
        <v>276538540.98475575</v>
      </c>
      <c r="H57" s="6">
        <f t="shared" si="1"/>
        <v>299491239.88649046</v>
      </c>
      <c r="I57" s="6">
        <f t="shared" si="1"/>
        <v>317374460.80259264</v>
      </c>
      <c r="J57" s="6">
        <f t="shared" si="1"/>
        <v>336325524.60603702</v>
      </c>
    </row>
    <row r="59" spans="1:10" x14ac:dyDescent="0.2">
      <c r="B59" s="6" t="s">
        <v>143</v>
      </c>
      <c r="C59" s="6"/>
      <c r="D59" s="6">
        <f t="shared" ref="D59:J59" si="2">D65</f>
        <v>10304168.590149954</v>
      </c>
      <c r="E59" s="6">
        <f t="shared" si="2"/>
        <v>11159414.583132399</v>
      </c>
      <c r="F59" s="6">
        <f t="shared" si="2"/>
        <v>12085645.993532388</v>
      </c>
      <c r="G59" s="6">
        <f t="shared" si="2"/>
        <v>13088754.610995576</v>
      </c>
      <c r="H59" s="6">
        <f t="shared" si="2"/>
        <v>14175121.243708208</v>
      </c>
      <c r="I59" s="6">
        <f t="shared" si="2"/>
        <v>15021546.083412511</v>
      </c>
      <c r="J59" s="6">
        <f t="shared" si="2"/>
        <v>15918512.643145241</v>
      </c>
    </row>
    <row r="61" spans="1:10" x14ac:dyDescent="0.2">
      <c r="A61" s="7" t="s">
        <v>40</v>
      </c>
      <c r="B61" t="s">
        <v>114</v>
      </c>
      <c r="D61" s="6">
        <f t="shared" ref="D61:J61" si="3">D55*$H$39</f>
        <v>30183358.816192001</v>
      </c>
      <c r="E61" s="6">
        <f t="shared" si="3"/>
        <v>32688577.597935937</v>
      </c>
      <c r="F61" s="6">
        <f t="shared" si="3"/>
        <v>35401729.538564615</v>
      </c>
      <c r="G61" s="6">
        <f t="shared" si="3"/>
        <v>38340073.090265483</v>
      </c>
      <c r="H61" s="6">
        <f t="shared" si="3"/>
        <v>41522299.156757519</v>
      </c>
      <c r="I61" s="6">
        <f t="shared" si="3"/>
        <v>44001678.684005819</v>
      </c>
      <c r="J61" s="6">
        <f t="shared" si="3"/>
        <v>46629106.92158518</v>
      </c>
    </row>
    <row r="62" spans="1:10" x14ac:dyDescent="0.2">
      <c r="D62" s="6"/>
      <c r="E62" s="6"/>
      <c r="F62" s="6"/>
      <c r="G62" s="6"/>
      <c r="H62" s="6"/>
      <c r="I62" s="6"/>
      <c r="J62" s="6"/>
    </row>
    <row r="63" spans="1:10" x14ac:dyDescent="0.2">
      <c r="B63" t="s">
        <v>18</v>
      </c>
      <c r="D63" s="6">
        <f t="shared" ref="D63:J63" si="4">D61*(1-$H$41)</f>
        <v>27260641.590971116</v>
      </c>
      <c r="E63" s="6">
        <f t="shared" si="4"/>
        <v>29523274.843021721</v>
      </c>
      <c r="F63" s="6">
        <f t="shared" si="4"/>
        <v>31973706.654992517</v>
      </c>
      <c r="G63" s="6">
        <f t="shared" si="4"/>
        <v>34627524.307356901</v>
      </c>
      <c r="H63" s="6">
        <f t="shared" si="4"/>
        <v>37501608.824867524</v>
      </c>
      <c r="I63" s="6">
        <f t="shared" si="4"/>
        <v>39740904.891018011</v>
      </c>
      <c r="J63" s="6">
        <f t="shared" si="4"/>
        <v>42113913.803870484</v>
      </c>
    </row>
    <row r="64" spans="1:10" x14ac:dyDescent="0.2">
      <c r="D64" s="6"/>
      <c r="E64" s="6"/>
      <c r="F64" s="6"/>
      <c r="G64" s="6"/>
      <c r="H64" s="6"/>
      <c r="I64" s="6"/>
      <c r="J64" s="6"/>
    </row>
    <row r="65" spans="1:10" x14ac:dyDescent="0.2">
      <c r="B65" s="6" t="s">
        <v>143</v>
      </c>
      <c r="D65" s="6">
        <f t="shared" ref="D65:J65" si="5">$H$46*D56</f>
        <v>10304168.590149954</v>
      </c>
      <c r="E65" s="6">
        <f t="shared" si="5"/>
        <v>11159414.583132399</v>
      </c>
      <c r="F65" s="6">
        <f t="shared" si="5"/>
        <v>12085645.993532388</v>
      </c>
      <c r="G65" s="6">
        <f t="shared" si="5"/>
        <v>13088754.610995576</v>
      </c>
      <c r="H65" s="6">
        <f t="shared" si="5"/>
        <v>14175121.243708208</v>
      </c>
      <c r="I65" s="6">
        <f t="shared" si="5"/>
        <v>15021546.083412511</v>
      </c>
      <c r="J65" s="6">
        <f t="shared" si="5"/>
        <v>15918512.643145241</v>
      </c>
    </row>
    <row r="67" spans="1:10" x14ac:dyDescent="0.2">
      <c r="B67" t="s">
        <v>150</v>
      </c>
      <c r="D67" s="6">
        <f t="shared" ref="D67:J67" si="6">D56-C56</f>
        <v>4026175.9207159579</v>
      </c>
      <c r="E67" s="6">
        <f t="shared" si="6"/>
        <v>6367193.6014194191</v>
      </c>
      <c r="F67" s="6">
        <f t="shared" si="6"/>
        <v>6895670.67033723</v>
      </c>
      <c r="G67" s="6">
        <f t="shared" si="6"/>
        <v>7468011.3359752297</v>
      </c>
      <c r="H67" s="6">
        <f t="shared" si="6"/>
        <v>8087856.276861161</v>
      </c>
      <c r="I67" s="6">
        <f t="shared" si="6"/>
        <v>6301521.2788706124</v>
      </c>
      <c r="J67" s="6">
        <f t="shared" si="6"/>
        <v>6677797.7174745351</v>
      </c>
    </row>
    <row r="69" spans="1:10" x14ac:dyDescent="0.2">
      <c r="B69" t="s">
        <v>151</v>
      </c>
      <c r="D69" s="6">
        <f t="shared" ref="D69:J69" si="7">D57-C57</f>
        <v>13193949.318295985</v>
      </c>
      <c r="E69" s="6">
        <f t="shared" si="7"/>
        <v>18069593.793418556</v>
      </c>
      <c r="F69" s="6">
        <f t="shared" si="7"/>
        <v>19569370.078272313</v>
      </c>
      <c r="G69" s="6">
        <f t="shared" si="7"/>
        <v>21193627.7947689</v>
      </c>
      <c r="H69" s="6">
        <f t="shared" si="7"/>
        <v>22952698.90173471</v>
      </c>
      <c r="I69" s="6">
        <f t="shared" si="7"/>
        <v>17883220.916102171</v>
      </c>
      <c r="J69" s="6">
        <f t="shared" si="7"/>
        <v>18951063.803444386</v>
      </c>
    </row>
    <row r="71" spans="1:10" x14ac:dyDescent="0.2">
      <c r="A71" s="7" t="s">
        <v>41</v>
      </c>
      <c r="B71" s="28" t="s">
        <v>152</v>
      </c>
      <c r="D71" s="6">
        <f t="shared" ref="D71:J71" si="8">D63+D65-D67-D69</f>
        <v>20344684.942109123</v>
      </c>
      <c r="E71" s="6">
        <f t="shared" si="8"/>
        <v>16245902.031316146</v>
      </c>
      <c r="F71" s="6">
        <f t="shared" si="8"/>
        <v>17594311.89991536</v>
      </c>
      <c r="G71" s="6">
        <f t="shared" si="8"/>
        <v>19054639.787608348</v>
      </c>
      <c r="H71" s="6">
        <f t="shared" si="8"/>
        <v>20636174.889979862</v>
      </c>
      <c r="I71" s="6">
        <f t="shared" si="8"/>
        <v>30577708.77945774</v>
      </c>
      <c r="J71" s="6">
        <f t="shared" si="8"/>
        <v>32403564.926096804</v>
      </c>
    </row>
    <row r="72" spans="1:10" x14ac:dyDescent="0.2">
      <c r="D72" s="6"/>
      <c r="E72" s="6"/>
      <c r="F72" s="6"/>
      <c r="G72" s="6"/>
      <c r="H72" s="6"/>
      <c r="I72" s="6"/>
    </row>
    <row r="74" spans="1:10" x14ac:dyDescent="0.2">
      <c r="A74" s="7" t="s">
        <v>42</v>
      </c>
      <c r="B74" t="s">
        <v>153</v>
      </c>
      <c r="H74" s="9">
        <f>I71/(C8-C26)</f>
        <v>2000111772.5966606</v>
      </c>
    </row>
    <row r="76" spans="1:10" x14ac:dyDescent="0.2">
      <c r="A76" s="7" t="s">
        <v>44</v>
      </c>
      <c r="B76" t="s">
        <v>154</v>
      </c>
      <c r="D76">
        <f>D71/((1+$C$8)^D54)</f>
        <v>18925288.318241045</v>
      </c>
      <c r="E76">
        <f>E71/((1+$C$8)^E54)</f>
        <v>14058108.84267487</v>
      </c>
      <c r="F76">
        <f>F71/((1+$C$8)^F54)</f>
        <v>14162727.327085454</v>
      </c>
      <c r="G76">
        <f>G71/((1+$C$8)^G54)</f>
        <v>14268124.367659122</v>
      </c>
      <c r="H76">
        <f>(H74+H71)/((1+$C$8)^H54)</f>
        <v>1407569426.6255987</v>
      </c>
    </row>
    <row r="78" spans="1:10" x14ac:dyDescent="0.2">
      <c r="B78" s="30" t="s">
        <v>22</v>
      </c>
      <c r="C78" s="9">
        <f>SUM(D76:H76)</f>
        <v>1468983675.4812591</v>
      </c>
    </row>
    <row r="80" spans="1:10" x14ac:dyDescent="0.2">
      <c r="B80" t="s">
        <v>155</v>
      </c>
      <c r="C80" s="1">
        <f>Bilanci!C68+Bilanci!C72</f>
        <v>302141000</v>
      </c>
    </row>
    <row r="81" spans="1:3" x14ac:dyDescent="0.2">
      <c r="B81" t="s">
        <v>156</v>
      </c>
      <c r="C81" s="1">
        <f>Bilanci!C48</f>
        <v>90208000</v>
      </c>
    </row>
    <row r="83" spans="1:3" x14ac:dyDescent="0.2">
      <c r="B83" t="s">
        <v>157</v>
      </c>
      <c r="C83" s="27">
        <f>C78-C80+C81</f>
        <v>1257050675.4812591</v>
      </c>
    </row>
    <row r="85" spans="1:3" x14ac:dyDescent="0.2">
      <c r="A85" s="7" t="s">
        <v>43</v>
      </c>
      <c r="B85" t="s">
        <v>158</v>
      </c>
      <c r="C85" s="10">
        <f>C83/C15</f>
        <v>119.03888972360409</v>
      </c>
    </row>
  </sheetData>
  <phoneticPr fontId="0" type="noConversion"/>
  <pageMargins left="0.75" right="0.75" top="0.32" bottom="0.5" header="0.5" footer="0.5"/>
  <pageSetup scale="69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5"/>
  <sheetViews>
    <sheetView topLeftCell="A37" workbookViewId="0">
      <selection activeCell="C71" sqref="C71"/>
    </sheetView>
  </sheetViews>
  <sheetFormatPr defaultColWidth="8.7109375" defaultRowHeight="12.75" x14ac:dyDescent="0.2"/>
  <cols>
    <col min="1" max="1" width="37.42578125" bestFit="1" customWidth="1"/>
    <col min="2" max="2" width="31" bestFit="1" customWidth="1"/>
    <col min="3" max="3" width="12.28515625" customWidth="1"/>
    <col min="4" max="5" width="12.42578125" customWidth="1"/>
  </cols>
  <sheetData>
    <row r="1" spans="1:5" x14ac:dyDescent="0.2">
      <c r="A1" s="2" t="s">
        <v>45</v>
      </c>
    </row>
    <row r="3" spans="1:5" ht="15" x14ac:dyDescent="0.25">
      <c r="A3" s="11" t="s">
        <v>48</v>
      </c>
      <c r="B3" s="11"/>
      <c r="C3" s="12" t="s">
        <v>122</v>
      </c>
      <c r="D3" s="12" t="s">
        <v>123</v>
      </c>
      <c r="E3" s="12" t="s">
        <v>124</v>
      </c>
    </row>
    <row r="4" spans="1:5" ht="15" x14ac:dyDescent="0.25">
      <c r="A4" s="11" t="s">
        <v>49</v>
      </c>
      <c r="B4" s="11"/>
      <c r="C4" s="13">
        <v>148589000</v>
      </c>
      <c r="D4" s="13">
        <v>146045000</v>
      </c>
      <c r="E4" s="13">
        <v>146684000</v>
      </c>
    </row>
    <row r="5" spans="1:5" ht="15" x14ac:dyDescent="0.25">
      <c r="A5" s="11" t="s">
        <v>50</v>
      </c>
      <c r="B5" s="11"/>
      <c r="C5" s="13">
        <v>83859000</v>
      </c>
      <c r="D5" s="13">
        <v>79817000</v>
      </c>
      <c r="E5" s="13">
        <v>77167000</v>
      </c>
    </row>
    <row r="7" spans="1:5" ht="15" x14ac:dyDescent="0.25">
      <c r="A7" s="11" t="s">
        <v>51</v>
      </c>
      <c r="B7" s="11"/>
      <c r="C7" s="13">
        <v>64730000</v>
      </c>
      <c r="D7" s="13">
        <v>66228000</v>
      </c>
      <c r="E7" s="13">
        <v>69517000</v>
      </c>
    </row>
    <row r="9" spans="1:5" ht="15" x14ac:dyDescent="0.25">
      <c r="A9" s="11"/>
      <c r="B9" s="11" t="s">
        <v>52</v>
      </c>
      <c r="C9" s="11"/>
      <c r="D9" s="11"/>
      <c r="E9" s="11"/>
    </row>
    <row r="10" spans="1:5" ht="15" x14ac:dyDescent="0.25">
      <c r="A10" s="11"/>
      <c r="B10" s="11" t="s">
        <v>53</v>
      </c>
      <c r="C10" s="11" t="s">
        <v>56</v>
      </c>
      <c r="D10" s="11" t="s">
        <v>56</v>
      </c>
      <c r="E10" s="11" t="s">
        <v>56</v>
      </c>
    </row>
    <row r="11" spans="1:5" ht="15" x14ac:dyDescent="0.25">
      <c r="A11" s="11"/>
      <c r="B11" s="11" t="s">
        <v>54</v>
      </c>
      <c r="C11" s="13">
        <v>34026000</v>
      </c>
      <c r="D11" s="13">
        <v>35143000</v>
      </c>
      <c r="E11" s="13">
        <v>35897000</v>
      </c>
    </row>
    <row r="12" spans="1:5" ht="15" x14ac:dyDescent="0.25">
      <c r="A12" s="11"/>
      <c r="B12" s="11" t="s">
        <v>55</v>
      </c>
      <c r="C12" s="22">
        <v>3993000</v>
      </c>
      <c r="D12" s="22">
        <v>4818000</v>
      </c>
      <c r="E12" s="22">
        <v>3832000</v>
      </c>
    </row>
    <row r="13" spans="1:5" ht="15" x14ac:dyDescent="0.25">
      <c r="A13" s="11"/>
      <c r="B13" s="11" t="s">
        <v>57</v>
      </c>
      <c r="C13" s="11" t="s">
        <v>56</v>
      </c>
      <c r="D13" s="11" t="s">
        <v>56</v>
      </c>
      <c r="E13" s="11" t="s">
        <v>56</v>
      </c>
    </row>
    <row r="15" spans="1:5" ht="15" x14ac:dyDescent="0.25">
      <c r="A15" s="11"/>
      <c r="B15" s="11" t="s">
        <v>58</v>
      </c>
      <c r="C15" s="11" t="s">
        <v>56</v>
      </c>
      <c r="D15" s="11" t="s">
        <v>56</v>
      </c>
      <c r="E15" s="11" t="s">
        <v>56</v>
      </c>
    </row>
    <row r="18" spans="1:5" ht="15" x14ac:dyDescent="0.25">
      <c r="A18" s="11" t="s">
        <v>59</v>
      </c>
      <c r="B18" s="11"/>
      <c r="C18" s="13">
        <v>26711000</v>
      </c>
      <c r="D18" s="13">
        <v>26267000</v>
      </c>
      <c r="E18" s="13">
        <v>29788000</v>
      </c>
    </row>
    <row r="20" spans="1:5" ht="15" x14ac:dyDescent="0.25">
      <c r="B20" s="11" t="s">
        <v>60</v>
      </c>
      <c r="C20" s="11"/>
      <c r="D20" s="11"/>
      <c r="E20" s="11"/>
    </row>
    <row r="21" spans="1:5" ht="15" x14ac:dyDescent="0.25">
      <c r="B21" s="11" t="s">
        <v>61</v>
      </c>
      <c r="C21" s="11" t="s">
        <v>56</v>
      </c>
      <c r="D21" s="11" t="s">
        <v>56</v>
      </c>
      <c r="E21" s="11" t="s">
        <v>56</v>
      </c>
    </row>
    <row r="22" spans="1:5" ht="15" x14ac:dyDescent="0.25">
      <c r="B22" s="11" t="s">
        <v>62</v>
      </c>
      <c r="C22" s="13">
        <v>26711000</v>
      </c>
      <c r="D22" s="13">
        <v>26267000</v>
      </c>
      <c r="E22" s="13">
        <v>29788000</v>
      </c>
    </row>
    <row r="23" spans="1:5" ht="15" x14ac:dyDescent="0.25">
      <c r="B23" s="11" t="s">
        <v>63</v>
      </c>
      <c r="C23" s="13">
        <v>9482000</v>
      </c>
      <c r="D23" s="13">
        <v>10116000</v>
      </c>
      <c r="E23" s="13">
        <v>12407000</v>
      </c>
    </row>
    <row r="24" spans="1:5" ht="15" x14ac:dyDescent="0.25">
      <c r="B24" s="11" t="s">
        <v>64</v>
      </c>
      <c r="C24" s="13">
        <v>17229000</v>
      </c>
      <c r="D24" s="13">
        <v>16151000</v>
      </c>
      <c r="E24" s="13">
        <v>17381000</v>
      </c>
    </row>
    <row r="25" spans="1:5" ht="15" x14ac:dyDescent="0.25">
      <c r="B25" s="11" t="s">
        <v>65</v>
      </c>
      <c r="C25" s="13">
        <v>1772000</v>
      </c>
      <c r="D25" s="13">
        <v>676000</v>
      </c>
      <c r="E25" s="13">
        <v>2534000</v>
      </c>
    </row>
    <row r="26" spans="1:5" ht="15" x14ac:dyDescent="0.25">
      <c r="B26" s="11" t="s">
        <v>66</v>
      </c>
      <c r="C26" s="13">
        <v>-112000</v>
      </c>
      <c r="D26" s="13">
        <v>-298000</v>
      </c>
      <c r="E26" s="13">
        <v>-223000</v>
      </c>
    </row>
    <row r="28" spans="1:5" ht="15" x14ac:dyDescent="0.25">
      <c r="B28" s="11" t="s">
        <v>67</v>
      </c>
      <c r="C28" s="13">
        <v>15457000</v>
      </c>
      <c r="D28" s="13">
        <v>15475000</v>
      </c>
      <c r="E28" s="13">
        <v>14847000</v>
      </c>
    </row>
    <row r="30" spans="1:5" ht="15" x14ac:dyDescent="0.25">
      <c r="B30" s="11" t="s">
        <v>68</v>
      </c>
      <c r="C30" s="11"/>
      <c r="D30" s="11"/>
      <c r="E30" s="11"/>
    </row>
    <row r="31" spans="1:5" ht="15" x14ac:dyDescent="0.25">
      <c r="B31" s="11" t="s">
        <v>69</v>
      </c>
      <c r="C31" s="13">
        <v>-112000</v>
      </c>
      <c r="D31" s="13">
        <v>-2120000</v>
      </c>
      <c r="E31" s="13">
        <v>-983000</v>
      </c>
    </row>
    <row r="32" spans="1:5" ht="15" x14ac:dyDescent="0.25">
      <c r="B32" s="11" t="s">
        <v>70</v>
      </c>
      <c r="C32" s="11" t="s">
        <v>56</v>
      </c>
      <c r="D32" s="11" t="s">
        <v>56</v>
      </c>
      <c r="E32" s="11" t="s">
        <v>56</v>
      </c>
    </row>
    <row r="33" spans="1:5" ht="15" x14ac:dyDescent="0.25">
      <c r="B33" s="11" t="s">
        <v>71</v>
      </c>
      <c r="C33" s="11" t="s">
        <v>56</v>
      </c>
      <c r="D33" s="11" t="s">
        <v>56</v>
      </c>
      <c r="E33" s="11" t="s">
        <v>56</v>
      </c>
    </row>
    <row r="34" spans="1:5" ht="15" x14ac:dyDescent="0.25">
      <c r="B34" s="11" t="s">
        <v>72</v>
      </c>
      <c r="C34" s="11" t="s">
        <v>56</v>
      </c>
      <c r="D34" s="11" t="s">
        <v>56</v>
      </c>
      <c r="E34" s="11" t="s">
        <v>56</v>
      </c>
    </row>
    <row r="37" spans="1:5" ht="15" x14ac:dyDescent="0.25">
      <c r="A37" s="11" t="s">
        <v>73</v>
      </c>
      <c r="B37" s="11"/>
      <c r="C37" s="13">
        <v>15233000</v>
      </c>
      <c r="D37" s="13">
        <v>13057000</v>
      </c>
      <c r="E37" s="13">
        <v>13641000</v>
      </c>
    </row>
    <row r="38" spans="1:5" ht="15" x14ac:dyDescent="0.25">
      <c r="A38" s="11" t="s">
        <v>74</v>
      </c>
      <c r="B38" s="11"/>
      <c r="C38" s="1" t="s">
        <v>56</v>
      </c>
      <c r="D38" s="1" t="s">
        <v>56</v>
      </c>
      <c r="E38" s="1" t="s">
        <v>56</v>
      </c>
    </row>
    <row r="40" spans="1:5" ht="15" x14ac:dyDescent="0.25">
      <c r="A40" s="11" t="s">
        <v>75</v>
      </c>
      <c r="B40" s="11"/>
      <c r="C40" s="14">
        <v>15233000</v>
      </c>
      <c r="D40" s="14">
        <v>13057000</v>
      </c>
      <c r="E40" s="14">
        <v>13641000</v>
      </c>
    </row>
    <row r="43" spans="1:5" x14ac:dyDescent="0.2">
      <c r="A43" s="2" t="s">
        <v>46</v>
      </c>
    </row>
    <row r="44" spans="1:5" ht="15" x14ac:dyDescent="0.25">
      <c r="A44" s="15" t="s">
        <v>48</v>
      </c>
      <c r="B44" s="15"/>
      <c r="C44" t="s">
        <v>122</v>
      </c>
      <c r="D44" t="s">
        <v>123</v>
      </c>
      <c r="E44" t="s">
        <v>124</v>
      </c>
    </row>
    <row r="46" spans="1:5" ht="15" x14ac:dyDescent="0.25">
      <c r="A46" s="15" t="s">
        <v>76</v>
      </c>
      <c r="B46" s="15"/>
      <c r="C46" s="15"/>
      <c r="D46" s="15"/>
      <c r="E46" s="15"/>
    </row>
    <row r="47" spans="1:5" ht="15" x14ac:dyDescent="0.25">
      <c r="A47" s="15" t="s">
        <v>77</v>
      </c>
      <c r="B47" s="15"/>
      <c r="C47" s="15"/>
      <c r="D47" s="15"/>
      <c r="E47" s="15"/>
    </row>
    <row r="48" spans="1:5" ht="15" x14ac:dyDescent="0.25">
      <c r="A48" s="15"/>
      <c r="B48" s="15" t="s">
        <v>78</v>
      </c>
      <c r="C48" s="16">
        <v>90208000</v>
      </c>
      <c r="D48" s="16">
        <v>88555000</v>
      </c>
      <c r="E48" s="16">
        <v>77268000</v>
      </c>
    </row>
    <row r="49" spans="1:5" ht="15" x14ac:dyDescent="0.25">
      <c r="A49" s="15"/>
      <c r="B49" s="15" t="s">
        <v>79</v>
      </c>
      <c r="C49" s="15">
        <v>47907000</v>
      </c>
      <c r="D49" s="16">
        <v>43981000</v>
      </c>
      <c r="E49" s="16">
        <v>48510000</v>
      </c>
    </row>
    <row r="50" spans="1:5" ht="15" x14ac:dyDescent="0.25">
      <c r="A50" s="15"/>
      <c r="B50" s="15" t="s">
        <v>80</v>
      </c>
      <c r="C50" s="16">
        <v>257148000</v>
      </c>
      <c r="D50" s="16">
        <v>272442000</v>
      </c>
      <c r="E50" s="16">
        <v>285004000</v>
      </c>
    </row>
    <row r="51" spans="1:5" ht="15" x14ac:dyDescent="0.25">
      <c r="A51" s="15"/>
      <c r="B51" s="15" t="s">
        <v>81</v>
      </c>
      <c r="C51" s="16">
        <v>17689000</v>
      </c>
      <c r="D51" s="16">
        <v>17325000</v>
      </c>
      <c r="E51" s="16">
        <v>15374000</v>
      </c>
    </row>
    <row r="52" spans="1:5" ht="15" x14ac:dyDescent="0.25">
      <c r="A52" s="15"/>
      <c r="B52" s="15" t="s">
        <v>82</v>
      </c>
      <c r="C52" s="15" t="s">
        <v>56</v>
      </c>
      <c r="D52" s="15" t="s">
        <v>56</v>
      </c>
      <c r="E52" s="15" t="s">
        <v>56</v>
      </c>
    </row>
    <row r="54" spans="1:5" ht="15" x14ac:dyDescent="0.25">
      <c r="A54" s="15" t="s">
        <v>83</v>
      </c>
      <c r="B54" s="15"/>
      <c r="C54" s="16">
        <v>412952000</v>
      </c>
      <c r="D54" s="16">
        <v>422303000</v>
      </c>
      <c r="E54" s="16">
        <v>426156000</v>
      </c>
    </row>
    <row r="55" spans="1:5" ht="15" x14ac:dyDescent="0.25">
      <c r="A55" s="15" t="s">
        <v>84</v>
      </c>
      <c r="B55" s="15"/>
      <c r="C55" s="16" t="s">
        <v>56</v>
      </c>
      <c r="D55" s="16" t="s">
        <v>56</v>
      </c>
      <c r="E55" s="16" t="s">
        <v>56</v>
      </c>
    </row>
    <row r="56" spans="1:5" ht="15" x14ac:dyDescent="0.25">
      <c r="A56" s="15" t="s">
        <v>85</v>
      </c>
      <c r="B56" s="15"/>
      <c r="C56" s="16">
        <v>72687000</v>
      </c>
      <c r="D56" s="16">
        <v>68877000</v>
      </c>
      <c r="E56" s="16">
        <v>68844000</v>
      </c>
    </row>
    <row r="57" spans="1:5" ht="15" x14ac:dyDescent="0.25">
      <c r="A57" s="15" t="s">
        <v>86</v>
      </c>
      <c r="B57" s="15"/>
      <c r="C57" s="16">
        <v>76553000</v>
      </c>
      <c r="D57" s="16">
        <v>77648000</v>
      </c>
      <c r="E57" s="16">
        <v>73114000</v>
      </c>
    </row>
    <row r="58" spans="1:5" ht="15" x14ac:dyDescent="0.25">
      <c r="A58" s="15" t="s">
        <v>87</v>
      </c>
      <c r="B58" s="15"/>
      <c r="C58" s="16">
        <v>14156000</v>
      </c>
      <c r="D58" s="16">
        <v>14310000</v>
      </c>
      <c r="E58" s="16">
        <v>11980000</v>
      </c>
    </row>
    <row r="59" spans="1:5" ht="15" x14ac:dyDescent="0.25">
      <c r="A59" s="15" t="s">
        <v>88</v>
      </c>
      <c r="B59" s="15"/>
      <c r="C59" s="15" t="s">
        <v>56</v>
      </c>
      <c r="D59" s="15" t="s">
        <v>56</v>
      </c>
      <c r="E59" s="15" t="s">
        <v>56</v>
      </c>
    </row>
    <row r="60" spans="1:5" ht="15" x14ac:dyDescent="0.25">
      <c r="A60" s="15" t="s">
        <v>89</v>
      </c>
      <c r="B60" s="15"/>
      <c r="C60" s="16">
        <v>69460000</v>
      </c>
      <c r="D60" s="16">
        <v>73147000</v>
      </c>
      <c r="E60" s="16">
        <v>104959000</v>
      </c>
    </row>
    <row r="61" spans="1:5" ht="15" x14ac:dyDescent="0.25">
      <c r="A61" s="15" t="s">
        <v>90</v>
      </c>
      <c r="B61" s="15"/>
      <c r="C61" s="15">
        <v>2541000</v>
      </c>
      <c r="D61" s="15">
        <v>275000</v>
      </c>
      <c r="E61" s="15">
        <v>-54000</v>
      </c>
    </row>
    <row r="63" spans="1:5" ht="15" x14ac:dyDescent="0.25">
      <c r="A63" s="15" t="s">
        <v>91</v>
      </c>
      <c r="B63" s="15"/>
      <c r="C63" s="16">
        <v>648349000</v>
      </c>
      <c r="D63" s="16">
        <v>656560000</v>
      </c>
      <c r="E63" s="16">
        <v>684999000</v>
      </c>
    </row>
    <row r="65" spans="1:5" ht="15" x14ac:dyDescent="0.25">
      <c r="A65" s="15" t="s">
        <v>92</v>
      </c>
      <c r="B65" s="15"/>
      <c r="C65" s="15"/>
      <c r="D65" s="15"/>
      <c r="E65" s="15"/>
    </row>
    <row r="66" spans="1:5" ht="15" x14ac:dyDescent="0.25">
      <c r="A66" s="15" t="s">
        <v>93</v>
      </c>
      <c r="B66" s="15"/>
      <c r="C66" s="15"/>
      <c r="D66" s="15"/>
      <c r="E66" s="15"/>
    </row>
    <row r="67" spans="1:5" ht="15" x14ac:dyDescent="0.25">
      <c r="A67" s="15"/>
      <c r="B67" s="15" t="s">
        <v>94</v>
      </c>
      <c r="C67" s="16">
        <v>31192000</v>
      </c>
      <c r="D67" s="16">
        <v>31816000</v>
      </c>
      <c r="E67" s="16">
        <v>56779000</v>
      </c>
    </row>
    <row r="68" spans="1:5" ht="15" x14ac:dyDescent="0.25">
      <c r="A68" s="15"/>
      <c r="B68" s="15" t="s">
        <v>95</v>
      </c>
      <c r="C68" s="16">
        <v>101727000</v>
      </c>
      <c r="D68" s="16">
        <v>108014000</v>
      </c>
      <c r="E68" s="16">
        <v>131515000</v>
      </c>
    </row>
    <row r="69" spans="1:5" ht="15" x14ac:dyDescent="0.25">
      <c r="A69" s="15"/>
      <c r="B69" s="15" t="s">
        <v>96</v>
      </c>
      <c r="C69" s="16">
        <v>75521000</v>
      </c>
      <c r="D69" s="16">
        <v>66742000</v>
      </c>
      <c r="E69" s="16">
        <v>61095000</v>
      </c>
    </row>
    <row r="71" spans="1:5" ht="15" x14ac:dyDescent="0.25">
      <c r="A71" s="15" t="s">
        <v>97</v>
      </c>
      <c r="B71" s="15"/>
      <c r="C71" s="16">
        <v>208440000</v>
      </c>
      <c r="D71" s="16">
        <v>206572000</v>
      </c>
      <c r="E71" s="16">
        <v>249389000</v>
      </c>
    </row>
    <row r="72" spans="1:5" ht="15" x14ac:dyDescent="0.25">
      <c r="A72" s="15" t="s">
        <v>98</v>
      </c>
      <c r="B72" s="15"/>
      <c r="C72" s="16">
        <v>200414000</v>
      </c>
      <c r="D72" s="16">
        <v>221665000</v>
      </c>
      <c r="E72" s="16">
        <v>236084000</v>
      </c>
    </row>
    <row r="73" spans="1:5" ht="15" x14ac:dyDescent="0.25">
      <c r="A73" s="15" t="s">
        <v>99</v>
      </c>
      <c r="B73" s="15"/>
      <c r="C73" s="16">
        <v>102662000</v>
      </c>
      <c r="D73" s="16">
        <v>91540000</v>
      </c>
      <c r="E73" s="16">
        <v>71056000</v>
      </c>
    </row>
    <row r="74" spans="1:5" ht="15" x14ac:dyDescent="0.25">
      <c r="A74" s="15" t="s">
        <v>100</v>
      </c>
      <c r="B74" s="15"/>
      <c r="C74" s="16" t="s">
        <v>56</v>
      </c>
      <c r="D74" s="16" t="s">
        <v>56</v>
      </c>
      <c r="E74" s="16" t="s">
        <v>56</v>
      </c>
    </row>
    <row r="75" spans="1:5" ht="15" x14ac:dyDescent="0.25">
      <c r="A75" s="15" t="s">
        <v>66</v>
      </c>
      <c r="B75" s="15"/>
      <c r="C75" s="16">
        <v>8674000</v>
      </c>
      <c r="D75" s="16">
        <v>6217000</v>
      </c>
      <c r="E75" s="16">
        <v>5444000</v>
      </c>
    </row>
    <row r="76" spans="1:5" ht="15" x14ac:dyDescent="0.25">
      <c r="A76" s="15" t="s">
        <v>101</v>
      </c>
      <c r="B76" s="15"/>
      <c r="C76" s="15" t="s">
        <v>56</v>
      </c>
      <c r="D76" s="15" t="s">
        <v>56</v>
      </c>
      <c r="E76" s="15" t="s">
        <v>56</v>
      </c>
    </row>
    <row r="78" spans="1:5" ht="15" x14ac:dyDescent="0.25">
      <c r="A78" s="15" t="s">
        <v>102</v>
      </c>
      <c r="B78" s="15"/>
      <c r="C78" s="16">
        <v>520190000</v>
      </c>
      <c r="D78" s="16">
        <v>525994000</v>
      </c>
      <c r="E78" s="16">
        <v>561973000</v>
      </c>
    </row>
    <row r="80" spans="1:5" ht="15" x14ac:dyDescent="0.25">
      <c r="A80" s="15" t="s">
        <v>103</v>
      </c>
      <c r="B80" s="15"/>
      <c r="C80" s="15"/>
      <c r="D80" s="15"/>
      <c r="E80" s="15"/>
    </row>
    <row r="81" spans="1:5" ht="15" x14ac:dyDescent="0.25">
      <c r="A81" s="15" t="s">
        <v>104</v>
      </c>
      <c r="B81" s="15"/>
      <c r="C81" s="15" t="s">
        <v>56</v>
      </c>
      <c r="D81" s="15" t="s">
        <v>56</v>
      </c>
      <c r="E81" s="15" t="s">
        <v>56</v>
      </c>
    </row>
    <row r="82" spans="1:5" ht="15" x14ac:dyDescent="0.25">
      <c r="A82" s="15" t="s">
        <v>105</v>
      </c>
      <c r="B82" s="15"/>
      <c r="C82" s="15" t="s">
        <v>56</v>
      </c>
      <c r="D82" s="15" t="s">
        <v>56</v>
      </c>
      <c r="E82" s="15" t="s">
        <v>56</v>
      </c>
    </row>
    <row r="83" spans="1:5" ht="15" x14ac:dyDescent="0.25">
      <c r="A83" s="15" t="s">
        <v>106</v>
      </c>
      <c r="B83" s="15"/>
      <c r="C83" s="15" t="s">
        <v>56</v>
      </c>
      <c r="D83" s="15" t="s">
        <v>56</v>
      </c>
      <c r="E83" s="15" t="s">
        <v>56</v>
      </c>
    </row>
    <row r="84" spans="1:5" ht="15" x14ac:dyDescent="0.25">
      <c r="A84" s="15" t="s">
        <v>107</v>
      </c>
      <c r="B84" s="15"/>
      <c r="C84" s="16">
        <v>702000</v>
      </c>
      <c r="D84" s="16">
        <v>702000</v>
      </c>
      <c r="E84" s="16">
        <v>702000</v>
      </c>
    </row>
    <row r="85" spans="1:5" ht="15" x14ac:dyDescent="0.25">
      <c r="A85" s="15" t="s">
        <v>108</v>
      </c>
      <c r="B85" s="15"/>
      <c r="C85" s="16">
        <v>155333000</v>
      </c>
      <c r="D85" s="16">
        <v>149051000</v>
      </c>
      <c r="E85" s="16">
        <v>144055000</v>
      </c>
    </row>
    <row r="86" spans="1:5" ht="15" x14ac:dyDescent="0.25">
      <c r="A86" s="15" t="s">
        <v>109</v>
      </c>
      <c r="B86" s="15"/>
      <c r="C86" s="16">
        <v>-42593000</v>
      </c>
      <c r="D86" s="16">
        <v>-42561000</v>
      </c>
      <c r="E86" s="16">
        <v>-34571000</v>
      </c>
    </row>
    <row r="87" spans="1:5" ht="15" x14ac:dyDescent="0.25">
      <c r="A87" s="15" t="s">
        <v>110</v>
      </c>
      <c r="B87" s="15"/>
      <c r="C87" s="16" t="s">
        <v>118</v>
      </c>
      <c r="D87" s="16" t="s">
        <v>118</v>
      </c>
      <c r="E87" s="16" t="s">
        <v>118</v>
      </c>
    </row>
    <row r="88" spans="1:5" ht="15" x14ac:dyDescent="0.25">
      <c r="A88" s="15" t="s">
        <v>111</v>
      </c>
      <c r="B88" s="15"/>
      <c r="C88" s="16">
        <v>14717000</v>
      </c>
      <c r="D88" s="16">
        <v>23374000</v>
      </c>
      <c r="E88" s="16">
        <v>12840000</v>
      </c>
    </row>
    <row r="90" spans="1:5" ht="15" x14ac:dyDescent="0.25">
      <c r="A90" s="15" t="s">
        <v>112</v>
      </c>
      <c r="B90" s="15"/>
      <c r="C90" s="16">
        <v>128159000</v>
      </c>
      <c r="D90" s="16">
        <v>130566000</v>
      </c>
      <c r="E90" s="16">
        <v>123026000</v>
      </c>
    </row>
    <row r="92" spans="1:5" ht="15" x14ac:dyDescent="0.25">
      <c r="A92" s="15" t="s">
        <v>113</v>
      </c>
      <c r="B92" s="15"/>
      <c r="C92" s="17">
        <v>37450000</v>
      </c>
      <c r="D92" s="17">
        <v>38608000</v>
      </c>
      <c r="E92" s="17">
        <v>37932000</v>
      </c>
    </row>
    <row r="95" spans="1:5" x14ac:dyDescent="0.2">
      <c r="A95" s="2" t="s">
        <v>47</v>
      </c>
    </row>
    <row r="96" spans="1:5" ht="15" x14ac:dyDescent="0.25">
      <c r="A96" s="18" t="s">
        <v>48</v>
      </c>
      <c r="B96" s="18"/>
      <c r="C96" s="19" t="s">
        <v>119</v>
      </c>
      <c r="D96" s="19" t="s">
        <v>120</v>
      </c>
      <c r="E96" s="19" t="s">
        <v>121</v>
      </c>
    </row>
    <row r="97" spans="1:5" ht="15" x14ac:dyDescent="0.25">
      <c r="A97" s="18" t="s">
        <v>73</v>
      </c>
      <c r="B97" s="18"/>
      <c r="C97" s="20">
        <v>15233000</v>
      </c>
      <c r="D97" s="20">
        <v>13057000</v>
      </c>
      <c r="E97" s="20">
        <v>13641000</v>
      </c>
    </row>
    <row r="99" spans="1:5" ht="15" x14ac:dyDescent="0.25">
      <c r="A99" s="18" t="s">
        <v>116</v>
      </c>
      <c r="B99" s="18"/>
      <c r="C99" s="18"/>
      <c r="D99" s="18"/>
      <c r="E99" s="18"/>
    </row>
    <row r="100" spans="1:5" ht="15" x14ac:dyDescent="0.25">
      <c r="A100" s="18" t="s">
        <v>115</v>
      </c>
      <c r="B100" s="18"/>
      <c r="C100" s="20">
        <v>9283000</v>
      </c>
      <c r="D100" s="20">
        <v>9762000</v>
      </c>
      <c r="E100" s="20">
        <v>9192000</v>
      </c>
    </row>
    <row r="101" spans="1:5" ht="15" x14ac:dyDescent="0.25">
      <c r="A101" s="18" t="s">
        <v>117</v>
      </c>
      <c r="B101" s="18"/>
      <c r="C101" s="20">
        <v>-1186000</v>
      </c>
      <c r="D101" s="20">
        <v>-1473000</v>
      </c>
      <c r="E101" s="20">
        <v>-392000</v>
      </c>
    </row>
    <row r="102" spans="1:5" ht="15" x14ac:dyDescent="0.25">
      <c r="A102" s="18" t="s">
        <v>0</v>
      </c>
      <c r="B102" s="18"/>
      <c r="C102" s="20">
        <v>2080000</v>
      </c>
      <c r="D102" s="20">
        <v>4333000</v>
      </c>
      <c r="E102" s="20">
        <v>2953000</v>
      </c>
    </row>
    <row r="103" spans="1:5" ht="15" x14ac:dyDescent="0.25">
      <c r="A103" s="18" t="s">
        <v>1</v>
      </c>
      <c r="B103" s="18"/>
      <c r="C103" s="20">
        <v>-210000</v>
      </c>
      <c r="D103" s="20">
        <v>2253000</v>
      </c>
      <c r="E103" s="20">
        <v>-1357000</v>
      </c>
    </row>
    <row r="104" spans="1:5" ht="15" x14ac:dyDescent="0.25">
      <c r="A104" s="18" t="s">
        <v>2</v>
      </c>
      <c r="B104" s="18"/>
      <c r="C104" s="20">
        <v>-872000</v>
      </c>
      <c r="D104" s="20">
        <v>-1368000</v>
      </c>
      <c r="E104" s="20">
        <v>-1274000</v>
      </c>
    </row>
    <row r="105" spans="1:5" ht="15" x14ac:dyDescent="0.25">
      <c r="A105" s="18" t="s">
        <v>3</v>
      </c>
      <c r="B105" s="18"/>
      <c r="C105" s="20">
        <v>3075000</v>
      </c>
      <c r="D105" s="20">
        <v>2175000</v>
      </c>
      <c r="E105" s="20">
        <v>8029000</v>
      </c>
    </row>
    <row r="107" spans="1:5" ht="15" x14ac:dyDescent="0.25">
      <c r="A107" s="18" t="s">
        <v>4</v>
      </c>
      <c r="B107" s="18"/>
      <c r="C107" s="20">
        <v>27710000</v>
      </c>
      <c r="D107" s="20">
        <v>28579000</v>
      </c>
      <c r="E107" s="20">
        <v>31331000</v>
      </c>
    </row>
    <row r="109" spans="1:5" ht="15" x14ac:dyDescent="0.25">
      <c r="A109" s="18" t="s">
        <v>5</v>
      </c>
      <c r="B109" s="18"/>
      <c r="C109" s="18"/>
      <c r="D109" s="18"/>
      <c r="E109" s="18"/>
    </row>
    <row r="110" spans="1:5" ht="15" x14ac:dyDescent="0.25">
      <c r="A110" s="18" t="s">
        <v>6</v>
      </c>
      <c r="B110" s="18"/>
      <c r="C110" s="20">
        <v>-13727000</v>
      </c>
      <c r="D110" s="20">
        <v>-13458000</v>
      </c>
      <c r="E110" s="20">
        <v>-15119000</v>
      </c>
    </row>
    <row r="111" spans="1:5" ht="15" x14ac:dyDescent="0.25">
      <c r="A111" s="18" t="s">
        <v>7</v>
      </c>
      <c r="B111" s="18"/>
      <c r="C111" s="20">
        <v>-4267000</v>
      </c>
      <c r="D111" s="20">
        <v>19414000</v>
      </c>
      <c r="E111" s="20">
        <v>6979000</v>
      </c>
    </row>
    <row r="112" spans="1:5" ht="15" x14ac:dyDescent="0.25">
      <c r="A112" s="18" t="s">
        <v>8</v>
      </c>
      <c r="B112" s="18"/>
      <c r="C112" s="20">
        <v>12964000</v>
      </c>
      <c r="D112" s="20">
        <v>23161000</v>
      </c>
      <c r="E112" s="20">
        <v>19442000</v>
      </c>
    </row>
    <row r="114" spans="1:5" ht="15" x14ac:dyDescent="0.25">
      <c r="A114" s="18" t="s">
        <v>9</v>
      </c>
      <c r="B114" s="18"/>
      <c r="C114" s="20">
        <v>-5030000</v>
      </c>
      <c r="D114" s="20">
        <v>29117000</v>
      </c>
      <c r="E114" s="20">
        <v>11302000</v>
      </c>
    </row>
    <row r="116" spans="1:5" ht="15" x14ac:dyDescent="0.25">
      <c r="A116" s="18" t="s">
        <v>10</v>
      </c>
      <c r="B116" s="18"/>
      <c r="C116" s="18"/>
      <c r="D116" s="18"/>
      <c r="E116" s="18"/>
    </row>
    <row r="117" spans="1:5" ht="15" x14ac:dyDescent="0.25">
      <c r="A117" s="18" t="s">
        <v>11</v>
      </c>
      <c r="B117" s="18"/>
      <c r="C117" s="20">
        <v>-8851000</v>
      </c>
      <c r="D117" s="20">
        <v>-7821000</v>
      </c>
      <c r="E117" s="20">
        <v>-7189000</v>
      </c>
    </row>
    <row r="118" spans="1:5" ht="15" x14ac:dyDescent="0.25">
      <c r="A118" s="18" t="s">
        <v>12</v>
      </c>
      <c r="B118" s="18"/>
      <c r="C118" s="20">
        <v>1624000</v>
      </c>
      <c r="D118" s="20">
        <v>-8288000</v>
      </c>
      <c r="E118" s="20">
        <v>-204000</v>
      </c>
    </row>
    <row r="119" spans="1:5" ht="15" x14ac:dyDescent="0.25">
      <c r="A119" s="18" t="s">
        <v>13</v>
      </c>
      <c r="B119" s="18"/>
      <c r="C119" s="20">
        <v>-8658000</v>
      </c>
      <c r="D119" s="20">
        <v>-28102000</v>
      </c>
      <c r="E119" s="20">
        <v>-40704000</v>
      </c>
    </row>
    <row r="120" spans="1:5" ht="15" x14ac:dyDescent="0.25">
      <c r="A120" s="18" t="s">
        <v>14</v>
      </c>
      <c r="B120" s="18"/>
      <c r="C120" s="20">
        <v>-1073000</v>
      </c>
      <c r="D120" s="20">
        <v>-1362000</v>
      </c>
      <c r="E120" s="20">
        <v>-2977000</v>
      </c>
    </row>
    <row r="122" spans="1:5" ht="15" x14ac:dyDescent="0.25">
      <c r="A122" s="18" t="s">
        <v>15</v>
      </c>
      <c r="B122" s="18"/>
      <c r="C122" s="20">
        <v>-16958000</v>
      </c>
      <c r="D122" s="20">
        <v>-45573000</v>
      </c>
      <c r="E122" s="20">
        <v>-51074000</v>
      </c>
    </row>
    <row r="123" spans="1:5" ht="15" x14ac:dyDescent="0.25">
      <c r="A123" s="18" t="s">
        <v>16</v>
      </c>
      <c r="B123" s="18"/>
      <c r="C123" s="1">
        <v>-3492000</v>
      </c>
      <c r="D123" s="1">
        <v>-795000</v>
      </c>
      <c r="E123" s="1">
        <v>1278000</v>
      </c>
    </row>
    <row r="125" spans="1:5" ht="15" x14ac:dyDescent="0.25">
      <c r="A125" s="18" t="s">
        <v>17</v>
      </c>
      <c r="B125" s="18"/>
      <c r="C125" s="21">
        <v>2230000</v>
      </c>
      <c r="D125" s="21">
        <v>11328000</v>
      </c>
      <c r="E125" s="21">
        <v>-7163000</v>
      </c>
    </row>
  </sheetData>
  <phoneticPr fontId="0" type="noConversion"/>
  <pageMargins left="0.75" right="0.75" top="1" bottom="1" header="0.5" footer="0.5"/>
  <pageSetup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Soluzioni</vt:lpstr>
      <vt:lpstr>Bilanci</vt:lpstr>
      <vt:lpstr>Bilanci!ExternalData_1</vt:lpstr>
      <vt:lpstr>Bilanci!ExternalData_2</vt:lpstr>
    </vt:vector>
  </TitlesOfParts>
  <Company>Texas State University--San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 Lesseig</dc:creator>
  <cp:lastModifiedBy>Ottorino Morresi</cp:lastModifiedBy>
  <cp:lastPrinted>2006-07-26T13:19:01Z</cp:lastPrinted>
  <dcterms:created xsi:type="dcterms:W3CDTF">2006-07-23T19:42:59Z</dcterms:created>
  <dcterms:modified xsi:type="dcterms:W3CDTF">2018-01-29T17:18:03Z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685437007</vt:i4>
  </property>
  <property fmtid="{D5CDD505-2E9C-101B-9397-08002B2CF9AE}" pid="3" name="_EmailSubject">
    <vt:lpwstr>First batch of final solutions (proofed)</vt:lpwstr>
  </property>
  <property fmtid="{D5CDD505-2E9C-101B-9397-08002B2CF9AE}" pid="4" name="_AuthorEmail">
    <vt:lpwstr>Kay.Ueno@aw.com</vt:lpwstr>
  </property>
  <property fmtid="{D5CDD505-2E9C-101B-9397-08002B2CF9AE}" pid="5" name="_AuthorEmailDisplayName">
    <vt:lpwstr>Ueno, Kay</vt:lpwstr>
  </property>
  <property fmtid="{D5CDD505-2E9C-101B-9397-08002B2CF9AE}" pid="6" name="_ReviewingToolsShownOnce">
    <vt:lpwstr/>
  </property>
</Properties>
</file>